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DieseArbeitsmappe" defaultThemeVersion="124226"/>
  <mc:AlternateContent xmlns:mc="http://schemas.openxmlformats.org/markup-compatibility/2006">
    <mc:Choice Requires="x15">
      <x15ac:absPath xmlns:x15ac="http://schemas.microsoft.com/office/spreadsheetml/2010/11/ac" url="Q:\AfS\13_Ref\Stat_Berichte\SG Soziales\Jugendhilfe\KV10-j-xx JH - KWG\Brandenburg\"/>
    </mc:Choice>
  </mc:AlternateContent>
  <xr:revisionPtr revIDLastSave="0" documentId="13_ncr:1_{06DFE57C-7ABB-4FF7-B428-1DAB916418C2}" xr6:coauthVersionLast="36" xr6:coauthVersionMax="36" xr10:uidLastSave="{00000000-0000-0000-0000-000000000000}"/>
  <bookViews>
    <workbookView xWindow="-15" yWindow="-15" windowWidth="11520" windowHeight="9990" tabRatio="699" xr2:uid="{00000000-000D-0000-FFFF-FFFF00000000}"/>
  </bookViews>
  <sheets>
    <sheet name="Titel" sheetId="14" r:id="rId1"/>
    <sheet name="Impressum" sheetId="23" r:id="rId2"/>
    <sheet name="Inhaltsverzeichnis" sheetId="16" r:id="rId3"/>
    <sheet name="Tab1" sheetId="25" r:id="rId4"/>
    <sheet name="Tab2" sheetId="26" r:id="rId5"/>
    <sheet name="Tab3" sheetId="1" r:id="rId6"/>
    <sheet name="Tab4" sheetId="2" r:id="rId7"/>
    <sheet name="Tab5" sheetId="27" r:id="rId8"/>
    <sheet name="Tab6" sheetId="7" r:id="rId9"/>
    <sheet name="Tab7" sheetId="8" r:id="rId10"/>
    <sheet name="Tab8" sheetId="4" r:id="rId11"/>
    <sheet name="Tab9" sheetId="3" r:id="rId12"/>
    <sheet name="Tab10" sheetId="5" r:id="rId13"/>
    <sheet name="Tab11" sheetId="6" r:id="rId14"/>
    <sheet name="Tab12" sheetId="29" r:id="rId15"/>
    <sheet name="Tab13" sheetId="30" r:id="rId16"/>
    <sheet name="Tab14" sheetId="9" r:id="rId17"/>
    <sheet name="Tab15" sheetId="12" r:id="rId18"/>
    <sheet name="Tab16" sheetId="10" r:id="rId19"/>
    <sheet name="Tab17" sheetId="11" r:id="rId20"/>
    <sheet name="U4" sheetId="28" r:id="rId21"/>
  </sheets>
  <definedNames>
    <definedName name="_xlnm.Database" localSheetId="1">#REF!</definedName>
    <definedName name="_xlnm.Database" localSheetId="20">#REF!</definedName>
    <definedName name="_xlnm.Database">#REF!</definedName>
    <definedName name="_xlnm.Print_Area" localSheetId="20">'U4'!$A$1:$G$52</definedName>
    <definedName name="_xlnm.Print_Titles" localSheetId="14">'Tab12'!$1:$5</definedName>
    <definedName name="_xlnm.Print_Titles" localSheetId="15">'Tab13'!$1:$4</definedName>
    <definedName name="_xlnm.Print_Titles" localSheetId="11">'Tab9'!$1:$6</definedName>
    <definedName name="HTML_CodePage" hidden="1">1252</definedName>
    <definedName name="HTML_Control" localSheetId="1" hidden="1">{"'Prod 00j at (2)'!$A$5:$N$1224"}</definedName>
    <definedName name="HTML_Control" localSheetId="2" hidden="1">{"'Prod 00j at (2)'!$A$5:$N$1224"}</definedName>
    <definedName name="HTML_Control" localSheetId="0" hidden="1">{"'Prod 00j at (2)'!$A$5:$N$1224"}</definedName>
    <definedName name="HTML_Control" localSheetId="20" hidden="1">{"'Prod 00j at (2)'!$A$5:$N$1224"}</definedName>
    <definedName name="HTML_Control" hidden="1">{"'Prod 00j at (2)'!$A$5:$N$1224"}</definedName>
    <definedName name="HTML_Description" hidden="1">""</definedName>
    <definedName name="HTML_Email" hidden="1">""</definedName>
    <definedName name="HTML_Header" hidden="1">"Prod 00j at (2)"</definedName>
    <definedName name="HTML_LastUpdate" hidden="1">"05.07.01"</definedName>
    <definedName name="HTML_LineAfter" hidden="1">FALSE</definedName>
    <definedName name="HTML_LineBefore" hidden="1">FALSE</definedName>
    <definedName name="HTML_Name" hidden="1">"NFKUSSS"</definedName>
    <definedName name="HTML_OBDlg2" hidden="1">TRUE</definedName>
    <definedName name="HTML_OBDlg4" hidden="1">TRUE</definedName>
    <definedName name="HTML_OS" hidden="1">0</definedName>
    <definedName name="HTML_PathFile" hidden="1">"R:\Ablage\IIIa\A1\KUSS\USER95\VP-INV\Prokuktion\prod.htm"</definedName>
    <definedName name="HTML_Title" hidden="1">"prod"</definedName>
  </definedNames>
  <calcPr calcId="191029"/>
</workbook>
</file>

<file path=xl/calcChain.xml><?xml version="1.0" encoding="utf-8"?>
<calcChain xmlns="http://schemas.openxmlformats.org/spreadsheetml/2006/main">
  <c r="Q30" i="1" l="1"/>
  <c r="Q29" i="1"/>
  <c r="Q28" i="1"/>
  <c r="Q27" i="1"/>
  <c r="Q26" i="1"/>
  <c r="P30" i="1"/>
  <c r="P29" i="1"/>
  <c r="P28" i="1"/>
  <c r="P27" i="1"/>
  <c r="P26" i="1"/>
  <c r="O30" i="1"/>
  <c r="O29" i="1"/>
  <c r="O28" i="1"/>
  <c r="O27" i="1"/>
  <c r="N30" i="1"/>
  <c r="N29" i="1"/>
  <c r="N28" i="1"/>
  <c r="N27" i="1"/>
  <c r="N26" i="1"/>
  <c r="M30" i="1"/>
  <c r="M29" i="1"/>
  <c r="M28" i="1"/>
  <c r="M27" i="1"/>
  <c r="M26" i="1"/>
  <c r="L30" i="1"/>
  <c r="L27" i="1"/>
  <c r="L29" i="1"/>
  <c r="L28" i="1"/>
  <c r="L26" i="1"/>
  <c r="K30" i="1"/>
  <c r="K29" i="1"/>
  <c r="K28" i="1"/>
  <c r="K27" i="1"/>
  <c r="K26" i="1"/>
  <c r="J30" i="1"/>
  <c r="J29" i="1"/>
  <c r="J28" i="1"/>
  <c r="J27" i="1"/>
  <c r="J26" i="1"/>
  <c r="I30" i="1"/>
  <c r="I29" i="1"/>
  <c r="I28" i="1"/>
  <c r="H30" i="1"/>
  <c r="H29" i="1"/>
  <c r="H28" i="1"/>
  <c r="H27" i="1"/>
  <c r="H26" i="1"/>
  <c r="G30" i="1"/>
  <c r="G29" i="1"/>
  <c r="G28" i="1"/>
  <c r="G27" i="1"/>
  <c r="G26" i="1"/>
  <c r="F30" i="1"/>
  <c r="F29" i="1"/>
  <c r="F28" i="1"/>
  <c r="F27" i="1"/>
  <c r="F26" i="1"/>
  <c r="E30" i="1"/>
  <c r="E29" i="1"/>
  <c r="E28" i="1"/>
  <c r="E27" i="1"/>
  <c r="E26" i="1"/>
  <c r="D30" i="1"/>
  <c r="D29" i="1"/>
  <c r="D28" i="1"/>
  <c r="D27" i="1"/>
  <c r="D26" i="1"/>
  <c r="C30" i="1"/>
  <c r="C29" i="1"/>
  <c r="C28" i="1"/>
  <c r="C27" i="1"/>
  <c r="C26" i="1"/>
  <c r="Q22" i="1"/>
  <c r="Q21" i="1"/>
  <c r="Q20" i="1"/>
  <c r="Q19" i="1"/>
  <c r="Q18" i="1"/>
  <c r="P22" i="1"/>
  <c r="P21" i="1"/>
  <c r="P20" i="1"/>
  <c r="P19" i="1"/>
  <c r="P18" i="1"/>
  <c r="N22" i="1"/>
  <c r="N21" i="1"/>
  <c r="N20" i="1"/>
  <c r="N19" i="1"/>
  <c r="N18" i="1"/>
  <c r="M22" i="1"/>
  <c r="M21" i="1"/>
  <c r="M20" i="1"/>
  <c r="L22" i="1"/>
  <c r="L21" i="1"/>
  <c r="L20" i="1"/>
  <c r="L19" i="1"/>
  <c r="L18" i="1"/>
  <c r="K22" i="1"/>
  <c r="K21" i="1"/>
  <c r="K20" i="1"/>
  <c r="K19" i="1"/>
  <c r="K18" i="1"/>
  <c r="J22" i="1"/>
  <c r="J21" i="1"/>
  <c r="J20" i="1"/>
  <c r="J19" i="1"/>
  <c r="J18" i="1"/>
  <c r="I22" i="1"/>
  <c r="I21" i="1"/>
  <c r="H22" i="1"/>
  <c r="H21" i="1"/>
  <c r="H20" i="1"/>
  <c r="H19" i="1"/>
  <c r="G22" i="1"/>
  <c r="G21" i="1"/>
  <c r="G20" i="1"/>
  <c r="G19" i="1"/>
  <c r="F22" i="1"/>
  <c r="F21" i="1"/>
  <c r="F20" i="1"/>
  <c r="F19" i="1"/>
  <c r="F18" i="1"/>
  <c r="E22" i="1"/>
  <c r="E21" i="1"/>
  <c r="E20" i="1"/>
  <c r="E19" i="1"/>
  <c r="E18" i="1"/>
  <c r="D22" i="1"/>
  <c r="D21" i="1"/>
  <c r="D20" i="1"/>
  <c r="D19" i="1"/>
  <c r="D18" i="1"/>
  <c r="C22" i="1"/>
  <c r="C21" i="1"/>
  <c r="C20" i="1"/>
  <c r="C19" i="1"/>
  <c r="Q14" i="1"/>
  <c r="Q13" i="1"/>
  <c r="Q12" i="1"/>
  <c r="Q11" i="1"/>
  <c r="Q10" i="1"/>
  <c r="P14" i="1"/>
  <c r="P13" i="1"/>
  <c r="P12" i="1"/>
  <c r="P11" i="1"/>
  <c r="P10" i="1"/>
  <c r="N14" i="1"/>
  <c r="N13" i="1"/>
  <c r="N12" i="1"/>
  <c r="N11" i="1"/>
  <c r="M14" i="1"/>
  <c r="M13" i="1"/>
  <c r="M12" i="1"/>
  <c r="M11" i="1"/>
  <c r="L14" i="1"/>
  <c r="L13" i="1"/>
  <c r="L12" i="1"/>
  <c r="L11" i="1"/>
  <c r="L10" i="1"/>
  <c r="K14" i="1"/>
  <c r="K13" i="1"/>
  <c r="K12" i="1"/>
  <c r="K11" i="1"/>
  <c r="K10" i="1"/>
  <c r="J14" i="1"/>
  <c r="J13" i="1"/>
  <c r="J12" i="1"/>
  <c r="J11" i="1"/>
  <c r="H14" i="1"/>
  <c r="H13" i="1"/>
  <c r="H12" i="1"/>
  <c r="H11" i="1"/>
  <c r="H10" i="1"/>
  <c r="G14" i="1"/>
  <c r="G13" i="1"/>
  <c r="G12" i="1"/>
  <c r="F13" i="1"/>
  <c r="F14" i="1"/>
  <c r="F12" i="1"/>
  <c r="F11" i="1"/>
  <c r="F10" i="1"/>
  <c r="E14" i="1"/>
  <c r="E13" i="1"/>
  <c r="E12" i="1"/>
  <c r="E11" i="1"/>
  <c r="E10" i="1"/>
  <c r="D14" i="1"/>
  <c r="D12" i="1"/>
  <c r="D13" i="1"/>
  <c r="D11" i="1"/>
  <c r="D10" i="1"/>
  <c r="C14" i="1"/>
  <c r="C13" i="1"/>
  <c r="C12" i="1"/>
  <c r="C11" i="1"/>
  <c r="C10" i="1"/>
</calcChain>
</file>

<file path=xl/sharedStrings.xml><?xml version="1.0" encoding="utf-8"?>
<sst xmlns="http://schemas.openxmlformats.org/spreadsheetml/2006/main" count="3981" uniqueCount="383">
  <si>
    <t>Verfahren
insgesamt</t>
  </si>
  <si>
    <t>akute Kindeswohlgefährdung</t>
  </si>
  <si>
    <t>Verfahren</t>
  </si>
  <si>
    <t>davon nach Art der Kindeswohlgefährdung
Anzeichen für …</t>
  </si>
  <si>
    <t>Vernach-
lässigung</t>
  </si>
  <si>
    <t>sexuelle
Gewalt</t>
  </si>
  <si>
    <t>körperliche
Misshandlung</t>
  </si>
  <si>
    <t>psychische
Misshandlung</t>
  </si>
  <si>
    <t>latente Kindeswohlgefährdung</t>
  </si>
  <si>
    <t>keine
Kindeswohl-
gefährdung
aber
Hilfebedarf</t>
  </si>
  <si>
    <t>keine
Kindeswohl-
gefährdung
und kein
(weiterer)
Hilfebedarf</t>
  </si>
  <si>
    <t>unter  1</t>
  </si>
  <si>
    <t xml:space="preserve">  1 –   3</t>
  </si>
  <si>
    <t xml:space="preserve">  3 –   6</t>
  </si>
  <si>
    <t>Insgesamt</t>
  </si>
  <si>
    <t xml:space="preserve">  6 – 10</t>
  </si>
  <si>
    <t>14 – 18</t>
  </si>
  <si>
    <t>10 – 14</t>
  </si>
  <si>
    <t>Davon nach dem</t>
  </si>
  <si>
    <t>Ergebnis der Gefährdungseinschätzung</t>
  </si>
  <si>
    <t>bei den Eltern</t>
  </si>
  <si>
    <t>bei einem allein
erziehenden
Elternteil</t>
  </si>
  <si>
    <t>bei den
Großeltern/
Verwandten</t>
  </si>
  <si>
    <t>bei einer
sonstigen Person</t>
  </si>
  <si>
    <t>in einer
Pflegefamilie</t>
  </si>
  <si>
    <t>in einer
stationären
Einrichtung</t>
  </si>
  <si>
    <t>ohne festen
Aufenthalt</t>
  </si>
  <si>
    <t>an unbe-
kanntem Ort</t>
  </si>
  <si>
    <t>in einer Wohn-
gemeinschaft/
in der eigenen
Wohnung</t>
  </si>
  <si>
    <t>_____</t>
  </si>
  <si>
    <t>Minderjährigen zum Zeitpunkt der Gefährdungseinschätzung</t>
  </si>
  <si>
    <t>Mutter unter 18 Jahre</t>
  </si>
  <si>
    <t>18 bis unter 27 Jahre</t>
  </si>
  <si>
    <t>27 Jahre oder älter</t>
  </si>
  <si>
    <t>unbekannt</t>
  </si>
  <si>
    <t>verstorben</t>
  </si>
  <si>
    <t>Mutter 18 bis unter 27 Jahre</t>
  </si>
  <si>
    <t>Mutter unbekannt</t>
  </si>
  <si>
    <t>Mutter verstorben</t>
  </si>
  <si>
    <t xml:space="preserve"> und Vater im Alter von</t>
  </si>
  <si>
    <t>darunter Verfahren mit dem Ergebnis einer akuten oder latenten Kindeswohlgefährdung</t>
  </si>
  <si>
    <t>zusammen</t>
  </si>
  <si>
    <t xml:space="preserve">  1 – 3</t>
  </si>
  <si>
    <t xml:space="preserve">  3 – 6</t>
  </si>
  <si>
    <t>unter 1</t>
  </si>
  <si>
    <t>darunter Verfahren mit dem Ergebnis einer latenten Kindeswohlgefährdung</t>
  </si>
  <si>
    <t>darunter Verfahren mit dem Ergebnis einer akuten Kindeswohlgefährdung</t>
  </si>
  <si>
    <t>Zusammen¹</t>
  </si>
  <si>
    <t>1 Einschließlich Mehrfachnennungen.</t>
  </si>
  <si>
    <t>gemeinsame
Wohnform für
Mütter/Väter
und Kinder nach
§ 19 SGB VIII</t>
  </si>
  <si>
    <t>Unterstützung
nach §§ 16-18
SGB VIII</t>
  </si>
  <si>
    <t>ambulante/teil-
stationäre Hilfe
zur Erziehung
(§§ 27-32, 35
SGB VIII)</t>
  </si>
  <si>
    <t>familiener-
setzende Hilfe
zur Erziehung
(§§ 27, 33-35
SGB VIII)</t>
  </si>
  <si>
    <t>Eingliederungs-
hilfe nach
§ 35a SGB VIII</t>
  </si>
  <si>
    <t>Kinder- und Jugendhilfe zum Zeitpunkt des Verfahrens</t>
  </si>
  <si>
    <t>Davon nach der Inanspruchnahme von Leistungen der</t>
  </si>
  <si>
    <t>keine der vorge-
nannten Leis-
tungen wurden
in Anspruch
genommen</t>
  </si>
  <si>
    <t>Davon nach der Art</t>
  </si>
  <si>
    <t>Erziehungs-
beratung nach
§ 28 SGB VIII</t>
  </si>
  <si>
    <t>Kinder und
Jugend-
psychiatrie</t>
  </si>
  <si>
    <t>Anrufung
des Familien-
gerichts</t>
  </si>
  <si>
    <t>Verfahren insgesamt</t>
  </si>
  <si>
    <t>Verfahren mit dem Ergebnis einer akuten Kindeswohlgefährdung</t>
  </si>
  <si>
    <t>Verfahren mit dem Ergebnis einer latenten Kindeswohlgefährdung</t>
  </si>
  <si>
    <t>familienersetzende
Hilfe zur Erziehung
(§§ 27, 33-35 SGB VIII)</t>
  </si>
  <si>
    <t>ambulante/teil-
stationäre Hilfe
zur Erziehung
(§§ 27-32, 35 SGB VIII)</t>
  </si>
  <si>
    <t>darunter  Verfahren mit dem Ergebnis einer akuten oder latenten Kindeswohlgefährdung</t>
  </si>
  <si>
    <t>Akute Kindeswohlgefährdung</t>
  </si>
  <si>
    <t>unter 3</t>
  </si>
  <si>
    <t>3 - 6</t>
  </si>
  <si>
    <t>6 - 10</t>
  </si>
  <si>
    <t>10 - 18</t>
  </si>
  <si>
    <t>zusam-
men</t>
  </si>
  <si>
    <t>Verfahren
insge-
samt</t>
  </si>
  <si>
    <t>Latente Kindeswohlgefährdung</t>
  </si>
  <si>
    <t>Keine Kindeswohlgefährdung
aber Hilfebedarf</t>
  </si>
  <si>
    <t>Keine Kindeswohlgefährdung
und kein Hilfebedarf</t>
  </si>
  <si>
    <t>Beratungs-
stelle</t>
  </si>
  <si>
    <t>Kindertages-
einrichtung/
-pflegeperson</t>
  </si>
  <si>
    <t>Schule</t>
  </si>
  <si>
    <t>Hebamme,
Arzt, Klinik,
Gesundheits-
amt u.ä. 
Dienste</t>
  </si>
  <si>
    <t>Einrichtung der
Jugendarbeit,
Kinder- und
Jugendhilfe</t>
  </si>
  <si>
    <t>Sozialer
Dienst,
Jugendamt</t>
  </si>
  <si>
    <t>Polizei,
Gericht,
Staatsanwalt-
schaft</t>
  </si>
  <si>
    <t>Eltern (-teil),
Personen-
sorge-
berechtigte/r</t>
  </si>
  <si>
    <t>Minder-
jährige/r
selbst</t>
  </si>
  <si>
    <t>Verwandte</t>
  </si>
  <si>
    <t>Bekannte,
Nachbarn</t>
  </si>
  <si>
    <t>Anonyme/r
Melder/in</t>
  </si>
  <si>
    <t>Sonstige</t>
  </si>
  <si>
    <t xml:space="preserve">Statistischer </t>
  </si>
  <si>
    <t xml:space="preserve">Bericht </t>
  </si>
  <si>
    <t>Impressum</t>
  </si>
  <si>
    <t>Statistischer Bericht</t>
  </si>
  <si>
    <t>Erscheinungsfolge: jährlich</t>
  </si>
  <si>
    <t>Herausgeber</t>
  </si>
  <si>
    <t>Zeichenerklärung</t>
  </si>
  <si>
    <t xml:space="preserve">weniger als die Hälfte von 1 </t>
  </si>
  <si>
    <t>in der letzten besetzten Stelle,</t>
  </si>
  <si>
    <t>jedoch mehr als nichts</t>
  </si>
  <si>
    <t>info@statistik-bbb.de</t>
  </si>
  <si>
    <t>–</t>
  </si>
  <si>
    <t>nichts vorhanden</t>
  </si>
  <si>
    <t>www.statistik-berlin-brandenburg.de</t>
  </si>
  <si>
    <t>…</t>
  </si>
  <si>
    <t>Angabe fällt später an</t>
  </si>
  <si>
    <t>( )</t>
  </si>
  <si>
    <t>Aussagewert ist eingeschränkt</t>
  </si>
  <si>
    <t>Tel. 0331 8173  - 1777</t>
  </si>
  <si>
    <t>/</t>
  </si>
  <si>
    <t>Zahlenwert nicht sicher genug</t>
  </si>
  <si>
    <t>•</t>
  </si>
  <si>
    <t>Zahlenwert unbekannt oder</t>
  </si>
  <si>
    <t xml:space="preserve">geheim zu halten </t>
  </si>
  <si>
    <t>x</t>
  </si>
  <si>
    <t xml:space="preserve">Tabellenfach gesperrt </t>
  </si>
  <si>
    <t>p</t>
  </si>
  <si>
    <t>vorläufige Zahl</t>
  </si>
  <si>
    <t>r</t>
  </si>
  <si>
    <t>berichtigte Zahl</t>
  </si>
  <si>
    <t>s</t>
  </si>
  <si>
    <t>geschätzte Zahl</t>
  </si>
  <si>
    <t>Inhaltsverzeichnis</t>
  </si>
  <si>
    <t>Seite</t>
  </si>
  <si>
    <t>Tabellen</t>
  </si>
  <si>
    <r>
      <t xml:space="preserve"> statistik</t>
    </r>
    <r>
      <rPr>
        <sz val="18"/>
        <rFont val="Arial"/>
        <family val="2"/>
      </rPr>
      <t xml:space="preserve">  </t>
    </r>
    <r>
      <rPr>
        <sz val="13"/>
        <rFont val="Arial"/>
        <family val="2"/>
      </rPr>
      <t>Berlin Brandenburg</t>
    </r>
  </si>
  <si>
    <r>
      <t xml:space="preserve"> statistik</t>
    </r>
    <r>
      <rPr>
        <sz val="12"/>
        <rFont val="Arial"/>
        <family val="2"/>
      </rPr>
      <t xml:space="preserve">  </t>
    </r>
    <r>
      <rPr>
        <sz val="11"/>
        <rFont val="Arial"/>
        <family val="2"/>
      </rPr>
      <t>Berlin Brandenburg</t>
    </r>
  </si>
  <si>
    <t>Verfahren zur Einschätzung der Gefährdung des</t>
  </si>
  <si>
    <t>der Kindeswohlgefährdung</t>
  </si>
  <si>
    <t>des Verfahrens</t>
  </si>
  <si>
    <t>des/der Minderjährigen</t>
  </si>
  <si>
    <t>bei einem Elternteil
mit neuem/-r
Partner/-in</t>
  </si>
  <si>
    <t>vorläufige Schutz-
maßnahme nach
§ 42 SGB VIII</t>
  </si>
  <si>
    <t>vorläufige
Schutzmaß-
nahme nach
§ 42 SGB VIII</t>
  </si>
  <si>
    <t>unter 18 Jahre</t>
  </si>
  <si>
    <t>Mutter 27 Jahre oder älter</t>
  </si>
  <si>
    <t>Davon nach der/den bekannt machenden</t>
  </si>
  <si>
    <t>Institution oder Person/en</t>
  </si>
  <si>
    <t>andere/r
Einrichtung,
Dienst der
Erziehungs-
hilfe</t>
  </si>
  <si>
    <t>Minderjährigen und Verwaltungsbezirken</t>
  </si>
  <si>
    <t>Verwaltungsbezirken</t>
  </si>
  <si>
    <t>Kreisfreie Stadt
Landkreis</t>
  </si>
  <si>
    <t>Brandenburg an der Havel</t>
  </si>
  <si>
    <t>Cottbus</t>
  </si>
  <si>
    <t>Frankfurt (Oder)</t>
  </si>
  <si>
    <t>Potsdam</t>
  </si>
  <si>
    <t>Barnim</t>
  </si>
  <si>
    <t>Dahme-Spreewald</t>
  </si>
  <si>
    <t>Elbe-Elster</t>
  </si>
  <si>
    <t>Havelland</t>
  </si>
  <si>
    <t>Märkisch-Oderland</t>
  </si>
  <si>
    <t>Oberhavel</t>
  </si>
  <si>
    <t>Oberspreewald-Lausitz</t>
  </si>
  <si>
    <t>Oder-Spree</t>
  </si>
  <si>
    <t>Ostprignitz-Ruppin</t>
  </si>
  <si>
    <t>Potsdam-Mittelmark</t>
  </si>
  <si>
    <t>Prignitz</t>
  </si>
  <si>
    <t>Spree-Neiße</t>
  </si>
  <si>
    <t>Teltow-Fläming</t>
  </si>
  <si>
    <t>Uckermark</t>
  </si>
  <si>
    <t>Land Brandenburg</t>
  </si>
  <si>
    <t>keine der vorgenannten
Leistungen wurde in
Anspruch genommen</t>
  </si>
  <si>
    <t>gemeinsame Wohn-
form für Mütter/Väter 
und Kinder nach 
§ 19 SGB VIII</t>
  </si>
  <si>
    <t>familienerset-
zende Hilfe zur
Erziehung
(§§ 27, 33-35
SGB VIII)</t>
  </si>
  <si>
    <r>
      <t>Amt für Statistik</t>
    </r>
    <r>
      <rPr>
        <sz val="8"/>
        <rFont val="Arial"/>
        <family val="2"/>
      </rPr>
      <t xml:space="preserve"> Berlin-Brandenburg</t>
    </r>
  </si>
  <si>
    <r>
      <t>Amt für Statistik</t>
    </r>
    <r>
      <rPr>
        <sz val="8"/>
        <rFont val="Arial"/>
        <family val="2"/>
      </rPr>
      <t xml:space="preserve"> Berlin-Brandenburg, </t>
    </r>
  </si>
  <si>
    <t>Dieses Werk ist unter einer Creative Commons Lizenz 
vom Typ Namensnennung 3.0 Deutschland zugänglich. 
Um eine Kopie dieser Lizenz einzusehen, konsultieren Sie</t>
  </si>
  <si>
    <t xml:space="preserve">http://creativecommons.org/licenses/by/3.0/de/ </t>
  </si>
  <si>
    <t>zusammen²</t>
  </si>
  <si>
    <t>1 Zum Zeitpunkt der Gefährdungseinschätzung.</t>
  </si>
  <si>
    <t>2 Einschließlich Verfahren bei denen keine Kindeswohlgefährdung vorliegt.</t>
  </si>
  <si>
    <t>Verfahren insgesamt²</t>
  </si>
  <si>
    <t>Alter der Eltern¹</t>
  </si>
  <si>
    <t>Zusammen²</t>
  </si>
  <si>
    <t>2 Einschließlich Mehrfachnennungen.</t>
  </si>
  <si>
    <t>Fortführung
der gleichen
Leistung/-en</t>
  </si>
  <si>
    <t>Einleitung
anderer, nicht
vorgenannter
Hilfe/-n</t>
  </si>
  <si>
    <t>Eingliede-
rungshilfe
nach § 35a
SGB VIII</t>
  </si>
  <si>
    <t>machenden Institution oder Person/en und</t>
  </si>
  <si>
    <t>Alter von ... bis
unter ... Jahren¹
—
Geschlecht</t>
  </si>
  <si>
    <t>Verfahren mit dem Ergebnis keine Kindeswohlgefährdung
aber Hilfe–/Unterstützungsbedarf</t>
  </si>
  <si>
    <t>Verfahren mit dem Ergebnis keine Kindeswohlgefährdung
und kein (weiterer) Hilfe–/Unterstützungsbedarf</t>
  </si>
  <si>
    <t>Metadaten zu dieser Statistik 
(externer Link)</t>
  </si>
  <si>
    <t>davon</t>
  </si>
  <si>
    <t xml:space="preserve">keine Kindeswohlgefährdung </t>
  </si>
  <si>
    <t>keine Kindeswohlgefährdung</t>
  </si>
  <si>
    <t>und Alter sowie Ergebnis des Verfahrens</t>
  </si>
  <si>
    <t>eingeleiteten/geplanten Hilfe, Anrufung des</t>
  </si>
  <si>
    <t>Familiengerichts und Verwaltungsbezirken</t>
  </si>
  <si>
    <t>Davon nach dem gewöhnlichen Aufenthaltsort des/der</t>
  </si>
  <si>
    <t>der neu eingeleiteten/geplanten Hilfe</t>
  </si>
  <si>
    <t>Geschlecht
—
Alter von ... bis
unter ... Jahren¹
—
Ergebnis des Verfahrens</t>
  </si>
  <si>
    <t>Geschlecht
—
Alter von ... bis
unter ... Jahren¹</t>
  </si>
  <si>
    <t xml:space="preserve"> </t>
  </si>
  <si>
    <t>ambulante/teil-
stationäre
Hilfe zur
Erziehung
(§§ 27, 29-32,
35 SGB VIII)</t>
  </si>
  <si>
    <t>keine neu
eingeleitete/
geplante Hilfe</t>
  </si>
  <si>
    <t>darunter Verfahren mit dem Ergebnis keine Kindeswohlgefährdung
aber Hilfe–/Unterstützungsbedarf</t>
  </si>
  <si>
    <t>ambulante/teil-
stationäre Hilfe
zur Erziehung
(§§ 27, 29-32,
35 SGB VIII)</t>
  </si>
  <si>
    <t>aber Hilfe-/Unterstützungsbedarf</t>
  </si>
  <si>
    <t>und kein (weiterer) Hilfe-/</t>
  </si>
  <si>
    <t>Unterstützungsbedarf</t>
  </si>
  <si>
    <t>14480 Potsdam</t>
  </si>
  <si>
    <t>Männlich²</t>
  </si>
  <si>
    <t>Männlich³</t>
  </si>
  <si>
    <t>Verfahren insgesamt³</t>
  </si>
  <si>
    <t>3 Einschließlich Verfahren bei denen keine Kindeswohlgefährdung vorliegt.</t>
  </si>
  <si>
    <t>davon nach dem Alter²
von … bis unter … Jahren</t>
  </si>
  <si>
    <t>Männ-
lich¹</t>
  </si>
  <si>
    <t>2 Zum Zeitpunkt der Gefährdungseinschätzung.</t>
  </si>
  <si>
    <t>2018¹</t>
  </si>
  <si>
    <t>1 Ohne Brandenburg an der Havel.</t>
  </si>
  <si>
    <t>2018²</t>
  </si>
  <si>
    <t>2 Ohne Brandenburg an der Havel.</t>
  </si>
  <si>
    <t>ambulante/teil-
stationäre Hilfe
zur Erziehung
(§§ 27-32,
35 SGB VIII)</t>
  </si>
  <si>
    <t>im Alter von ... bis unter ... Jahren¹</t>
  </si>
  <si>
    <t>Zusammen</t>
  </si>
  <si>
    <t/>
  </si>
  <si>
    <t>Weiblich²</t>
  </si>
  <si>
    <t>Weiblich³</t>
  </si>
  <si>
    <t>Weib-
lich¹</t>
  </si>
  <si>
    <t>3 Kinder und Jugendliche mit den Geschlechtsangaben "divers" und "ohne Angabe" (nach § 22 Absatz 3 PStG) werden in Geheimhaltungsfällen per Zufallsprinzip dem männlichen oder weiblichen Geschlecht zugeordnet.</t>
  </si>
  <si>
    <t>2 Kinder und Jugendliche mit den Geschlechtsangaben "divers" und "ohne Angabe" (nach § 22 Absatz 3 PStG) werden in Geheimhaltungsfällen per Zufallsprinzip dem männlichen oder weiblichen Geschlecht zugeordnet.</t>
  </si>
  <si>
    <t>1 Kinder und Jugendliche mit den Geschlechtsangaben "divers" und "ohne Angabe" (nach § 22 Absatz 3 PStG) werden in Geheimhaltungsfällen per Zufallsprinzip dem männlichen oder weiblichen Geschlecht zugeordnet.</t>
  </si>
  <si>
    <t>Steinstraße 104 - 106</t>
  </si>
  <si>
    <t>3 Von 2017 bis 2019 werden Kinder und Jugendliche mit der Signierung des Geschlechts "anderes" dem männlichen Geschlecht zugeordnet. Ab 2020 
werden Kinder und Jugendliche mit den Geschlechtsangaben "divers" und "ohne Angabe" (nach § 22 Absatz 3 PStG) in Geheimhaltungsfällen per 
Zufallsprinzip dem männlichen oder weiblichen Geschlecht zugeordnet.</t>
  </si>
  <si>
    <t>K V 10 - j / 21</t>
  </si>
  <si>
    <r>
      <t xml:space="preserve">Jugendhilfe
im </t>
    </r>
    <r>
      <rPr>
        <b/>
        <sz val="16"/>
        <rFont val="Arial"/>
        <family val="2"/>
      </rPr>
      <t>Land Brandenburg</t>
    </r>
    <r>
      <rPr>
        <sz val="16"/>
        <rFont val="Arial"/>
        <family val="2"/>
      </rPr>
      <t xml:space="preserve">
</t>
    </r>
    <r>
      <rPr>
        <b/>
        <sz val="16"/>
        <rFont val="Arial"/>
        <family val="2"/>
      </rPr>
      <t>2021</t>
    </r>
    <r>
      <rPr>
        <sz val="16"/>
        <rFont val="Arial"/>
        <family val="2"/>
      </rPr>
      <t xml:space="preserve">
</t>
    </r>
    <r>
      <rPr>
        <sz val="16"/>
        <color indexed="23"/>
        <rFont val="Arial"/>
        <family val="2"/>
      </rPr>
      <t>Gefährdungseinschätzungen
nach § 8a SGB VIII</t>
    </r>
  </si>
  <si>
    <r>
      <t xml:space="preserve">Erschienen im </t>
    </r>
    <r>
      <rPr>
        <b/>
        <sz val="8"/>
        <rFont val="Arial"/>
        <family val="2"/>
      </rPr>
      <t>Juli 2022</t>
    </r>
  </si>
  <si>
    <t>Potsdam, 2022</t>
  </si>
  <si>
    <t xml:space="preserve">Kindeswohls 2014 bis 2021 nach Geschlecht </t>
  </si>
  <si>
    <t>3  Verfahren zur Einschätzung der Gefährdung des Kindeswohls 2021 nach Geschlecht und Alter
    sowie Ergebnis des Verfahrens und Art der Kindeswohlgefährdung</t>
  </si>
  <si>
    <t>Kindeswohls 2021 nach Geschlecht und Alter</t>
  </si>
  <si>
    <t>4  Verfahren zur Einschätzung der Gefährdung des Kindeswohls 2021 nach Geschlecht und
    Alter sowie dem gewöhnlichen Aufenthaltsort und Art der Kindeswohlgefährdung</t>
  </si>
  <si>
    <t>5  Verfahren zur Einschätzung der Gefährdung des Kindeswohls 2021 nach Geschlecht und Alter sowie
    der/den bekannt machenden Institution oder Person/en und Art der Kindeswohlgefährdung</t>
  </si>
  <si>
    <t>6  Verfahren zur Einschätzung der Gefährdung des Kindeswohls 2021 nach Geschlecht und Alter sowie nach
    der Inanspruchnahme von Leistungen der Kinder- und Jugendhilfe zum Zeitpunkt des Verfahrens und Ergebnis</t>
  </si>
  <si>
    <t>8  Verfahren zur Einschätzung der Gefährdung des Kindeswohls 2021 nach dem Alter der Eltern
    sowie dem gewöhnlichen Aufenthaltsort des/der Minderjährigen</t>
  </si>
  <si>
    <t>9  Verfahren zur Einschätzung der Gefährdung des Kindeswohls 2021 nach dem Alter der Eltern
    sowie nach Geschlecht und Alter des/der Minderjährigen und dem Ergebnis des Verfahrens</t>
  </si>
  <si>
    <t>10  Verfahren zur Einschätzung der Gefährdung des Kindeswohls 2021 nach dem Alter der Eltern sowie nach
      der Inanspruchnahme von Leistungen der Kinder- und Jugendhilfe zum Zeitpunkt des Verfahrens</t>
  </si>
  <si>
    <t>1  Verfahren zur Einschätzung der Gefährdung des Kindeswohls 2014 bis 2021 nach Geschlecht und
    Alter sowie Ergebnis des Verfahrens</t>
  </si>
  <si>
    <t>7  Verfahren zur Einschätzung der Gefährdung des Kindeswohls 2021 nach Geschlecht und Alter sowie 
   der Art der neu eingeleiteten/geplanten Hilfe und Anrufung des Familiengerichts, Ergebnis des
   Verfahrens</t>
  </si>
  <si>
    <t>11  Verfahren zur Einschätzung der Gefährdung des Kindeswohls 2021 nach dem Alter der Eltern sowie nach
      der Art der neu eingeleiteten/geplanten Hilfe und Anrufung des Familiengerichts</t>
  </si>
  <si>
    <t>2  Verfahren zur Einschätzung der Gefährdung des Kindeswohls 2014 bis 2021 nach Verwaltungsbezirken</t>
  </si>
  <si>
    <t>Fax 030 817330  -  4091</t>
  </si>
  <si>
    <t>1 Art</t>
  </si>
  <si>
    <t>mehr als
1 Art</t>
  </si>
  <si>
    <t>2 Arten</t>
  </si>
  <si>
    <t>mehr als
2 Arten</t>
  </si>
  <si>
    <t>darunter nach ausgewählten
Kombinationen</t>
  </si>
  <si>
    <t>Ergebnis der Kindeswohlgefährdung</t>
  </si>
  <si>
    <t>männlich</t>
  </si>
  <si>
    <t>weiblich</t>
  </si>
  <si>
    <t>bei einem allein erziehenden Elternteil</t>
  </si>
  <si>
    <t>bei einem Elternteil mit neuem/-r Partner/-in</t>
  </si>
  <si>
    <t>bei den Großeltern/Verwandten</t>
  </si>
  <si>
    <t>bei einer sonstigen Person</t>
  </si>
  <si>
    <t>in einer Pflegefamilie</t>
  </si>
  <si>
    <t>in einer stationären Einrichtung</t>
  </si>
  <si>
    <t>in einer Wohngemeinschaft/in der eigenen Wohnung</t>
  </si>
  <si>
    <t>ohne festen Aufenthalt</t>
  </si>
  <si>
    <t>an unbekanntem Ort</t>
  </si>
  <si>
    <t>Gewöhnlicher Aufenthaltsort zum Zeitpunkt</t>
  </si>
  <si>
    <t>Gefährdungseinschätzung</t>
  </si>
  <si>
    <t>Anregende(r)der Maßnahme</t>
  </si>
  <si>
    <t>Sozialer Dienst, Jugendamt</t>
  </si>
  <si>
    <t>Beratungsstelle</t>
  </si>
  <si>
    <t>andere/r Einrichtung, Dienst der Erziehungshilfe</t>
  </si>
  <si>
    <t>Einrichtung der Jugendarbeit, Kinder- und Jugendhilfe</t>
  </si>
  <si>
    <t>Kindertageseinrichtung/-pflegeperson</t>
  </si>
  <si>
    <t>Polizei, Gericht, Staatsanwaltschaft</t>
  </si>
  <si>
    <t>Eltern (-teil), Personensorgeberechtigte/r</t>
  </si>
  <si>
    <t>Minderjährige/r selbst</t>
  </si>
  <si>
    <t>Bekannte, Nachbarn</t>
  </si>
  <si>
    <t>Anonyme/r Melder/in</t>
  </si>
  <si>
    <t>Hebamme, Arzt, Klinik, Gesundheitsamt u.ä. Dienste</t>
  </si>
  <si>
    <t>Unterstützung nach §§ 16-18 SGB VIII</t>
  </si>
  <si>
    <t>Eingliederungshilfe nach § 35a SGB VIII</t>
  </si>
  <si>
    <t>vorläufige Schutzmaßnahme nach § 42 SGB VIII</t>
  </si>
  <si>
    <t>Kinder und Jugendpsychiatrie</t>
  </si>
  <si>
    <t>Fortführung der gleichen Leistung/-en</t>
  </si>
  <si>
    <t>Einleitung anderer, nicht vorgenannter Hilfe/-n</t>
  </si>
  <si>
    <t>keine neu eingeleitete/geplante Hilfe</t>
  </si>
  <si>
    <t>Verfahren mit Anrufung des Familiengerichts</t>
  </si>
  <si>
    <t>Gegenstand der Nachweisung</t>
  </si>
  <si>
    <t>Insge-
samt</t>
  </si>
  <si>
    <t>körper-
liche
Miss-
handlung</t>
  </si>
  <si>
    <t>psychi-
sche
Miss-
handlung</t>
  </si>
  <si>
    <t>Vernach-
lässigung
und
psychi-
sche
Miss-
handlung</t>
  </si>
  <si>
    <t>körperliche
und psychi-
sche Miss-
handlung</t>
  </si>
  <si>
    <t>Vernach-
lässigung
und körper-
liche Miss-
handlung</t>
  </si>
  <si>
    <t>Vernach-
lässigung,
körperliche
und psychi-
sche Miss-
handlung</t>
  </si>
  <si>
    <t>Erziehungsberatung nach § 28 SGB VIII</t>
  </si>
  <si>
    <t xml:space="preserve">Inanspruchnahme von Leistungen der Kinder- und </t>
  </si>
  <si>
    <t xml:space="preserve">gemeinsame Wohnform für Mütter/Väter und </t>
  </si>
  <si>
    <t>Kinder nach § 19 SGB VIII</t>
  </si>
  <si>
    <t>ambulante/teilstationäre Hilfe zur Erziehung</t>
  </si>
  <si>
    <t>(§§ 27-32, 35 SGB VIII)</t>
  </si>
  <si>
    <t>familienersetzende Hilfe zur Erziehung</t>
  </si>
  <si>
    <t>(§§ 27, 33-35 SGB VIII)</t>
  </si>
  <si>
    <t>keine der vorgenannten Leistungen wurde in</t>
  </si>
  <si>
    <t>in Anspruch genommen</t>
  </si>
  <si>
    <t>gemeinsame Wohnform für Mütter/Väter</t>
  </si>
  <si>
    <t>und Kinder nach § 19 SGB VIII</t>
  </si>
  <si>
    <t>(§§ 27, 29-32, 35 SGB VIII)</t>
  </si>
  <si>
    <t>Anregende(r) der Maßnahme</t>
  </si>
  <si>
    <t>Geschlecht¹</t>
  </si>
  <si>
    <t>Alter von ... bis unter ... Jahren²</t>
  </si>
  <si>
    <t>Jugendhilfe zum Zeitpunkt des Verfahrens³</t>
  </si>
  <si>
    <t>Art der neu eingeleiteten/geplanten Hilfe³</t>
  </si>
  <si>
    <t>3 Einschließlich Mehrfachnennungen.</t>
  </si>
  <si>
    <t>12  Akute und latente Verfahren zur Einschätzung der Gefährdung des Kindeswohls 2021 nach ausgewählten
      Merkmalen sowie Anzahl und Art(en) der Kindeswohlgefährdung</t>
  </si>
  <si>
    <t>Vernachlässigung</t>
  </si>
  <si>
    <t>Körperliche Misshandlung</t>
  </si>
  <si>
    <t>Psychische Misshandlung</t>
  </si>
  <si>
    <t>Sexuelle Gewalt</t>
  </si>
  <si>
    <t>Sonstiger Aufenthaltsort</t>
  </si>
  <si>
    <t>Art der Kindeswohlgefährdung³</t>
  </si>
  <si>
    <t>Nachrichtlich</t>
  </si>
  <si>
    <t>Gefährdungseinschätzungen insgesamt</t>
  </si>
  <si>
    <t>keine Kindeswohlgefährdung und kein (weiterer)</t>
  </si>
  <si>
    <t>keine Kindeswohlgefährdung aber Hilfebedarf</t>
  </si>
  <si>
    <t>Januar</t>
  </si>
  <si>
    <t>Februar</t>
  </si>
  <si>
    <t>März</t>
  </si>
  <si>
    <t>April</t>
  </si>
  <si>
    <t>Mai</t>
  </si>
  <si>
    <t>Juni</t>
  </si>
  <si>
    <t>Juli</t>
  </si>
  <si>
    <t>August</t>
  </si>
  <si>
    <t>Oktober</t>
  </si>
  <si>
    <t>Verfahren abgeschlossen im …</t>
  </si>
  <si>
    <t>Hilfebedarf</t>
  </si>
  <si>
    <t>Septem-
ber</t>
  </si>
  <si>
    <t>Novem-
ber</t>
  </si>
  <si>
    <t>Dezem-
ber</t>
  </si>
  <si>
    <t>unter  3</t>
  </si>
  <si>
    <t xml:space="preserve">  6 – 14</t>
  </si>
  <si>
    <t>Akute und latente Kindeswohlgefährdungen</t>
  </si>
  <si>
    <t>13  Akute und latente Verfahren zur Einschätzung der Gefährdung des Kindeswohls 2021 nach ausgewählten
      Merkmalen und Zeitpunkt des Abschlusses der Gefährdungseinschätzung</t>
  </si>
  <si>
    <t>17  Verfahren zur Einschätzung der Gefährdung des Kindeswohls 2021 nach der Art der neu eingeleiteten/
      geplanten Hilfe, Anrufung des Familiengerichts und Verwaltungsbezirken</t>
  </si>
  <si>
    <t>16  Verfahren zur Einschätzung der Gefährdung des Kindeswohls 2021 nach der Inanspruchnahme von
      Leistungen der Kinder- und Jugendhilfe zum Zeitpunkt des Verfahrens und Verwaltungsbezirken</t>
  </si>
  <si>
    <t>15  Verfahren zur Einschätzung der Gefährdung des Kindeswohls 2021 nach der/den bekannt machenden
      Institution oder Person/en und Verwaltungsbezirken</t>
  </si>
  <si>
    <t>14  Verfahren zur Einschätzung der Gefährdung des Kindeswohls 2021 nach dem Ergebnis des Verfahrens,
      Geschlecht und Alter des/der Minderjährigen und Verwaltungsbezirken</t>
  </si>
  <si>
    <t>Verfahren zur Einschätzung der Gefährdung</t>
  </si>
  <si>
    <t xml:space="preserve">des Kindeswohls 2021 nach dem Alter der </t>
  </si>
  <si>
    <t>Eltern sowie nach der Inanspruchnahme von</t>
  </si>
  <si>
    <t xml:space="preserve">Leistungen der Kinder- und Jugendhilfe zum </t>
  </si>
  <si>
    <t>Zeitpunkt des Verfahrens</t>
  </si>
  <si>
    <t>Eltern sowie nach der Art der neu eingeleiteten/</t>
  </si>
  <si>
    <t xml:space="preserve"> Familiengerichts</t>
  </si>
  <si>
    <t>geplanten Hilfe und Anrufung des</t>
  </si>
  <si>
    <t>Akute und latente Verfahren zur Einschätzung</t>
  </si>
  <si>
    <t>der Gefährdung des Kindeswohls 2021 nach</t>
  </si>
  <si>
    <t>ausgewählten Merkmalen sowie Anzahl und</t>
  </si>
  <si>
    <t>Art(en) der Kindeswohlgefährdung</t>
  </si>
  <si>
    <t>ausgewählten Merkmalen und Zeitpunkt</t>
  </si>
  <si>
    <t>einschätzung</t>
  </si>
  <si>
    <t>des Abschlusses der Gefährdungs-</t>
  </si>
  <si>
    <t>des Kindeswohls 2021 nach der Art der neu</t>
  </si>
  <si>
    <t xml:space="preserve">Verfahren zur Einschätzung der Gefährdung </t>
  </si>
  <si>
    <t>des Kindeswohls 2021 nach der Inanspruch</t>
  </si>
  <si>
    <t>nahme von Leistungen der Kinder- und</t>
  </si>
  <si>
    <t>und Verwaltungsbezirken</t>
  </si>
  <si>
    <t>Jugendhilfe zum Zeitpunkt des Verfahrens</t>
  </si>
  <si>
    <t>des Verfahrens, Geschlecht und Alter des/der</t>
  </si>
  <si>
    <t>des Kindeswohls 2021 nach dem Ergebnis</t>
  </si>
  <si>
    <t>des Kindeswohls 2021 nach der/den bekannt</t>
  </si>
  <si>
    <t>des Kindeswohls 2014 bis 2021 nach</t>
  </si>
  <si>
    <t>des Kindeswohls 2021 nach Geschlecht und</t>
  </si>
  <si>
    <t>Alter sowie Ergebnis des Verfahrens und Art</t>
  </si>
  <si>
    <t xml:space="preserve">Alter sowie dem gewöhnlichen Aufenthaltsort </t>
  </si>
  <si>
    <t>und Art der Kindeswohlgefährdung</t>
  </si>
  <si>
    <t>sowie der/den bekannt machenden Institution</t>
  </si>
  <si>
    <t>oder Person/en und Art der Kindeswohl-</t>
  </si>
  <si>
    <t>gefährdung</t>
  </si>
  <si>
    <t xml:space="preserve">Alter sowie nach der Inanspruchnahme von </t>
  </si>
  <si>
    <t>Zeitpunkt des Verfahrens und Ergebnis</t>
  </si>
  <si>
    <t>Alter sowie der Art der neu eingeleiteten/</t>
  </si>
  <si>
    <t>geplanten Hilfe, Anrufung des Familiengerichts</t>
  </si>
  <si>
    <t>und Ergebnis des Verfahrens</t>
  </si>
  <si>
    <t>des Kindeswohls 2021 nach dem Alter der</t>
  </si>
  <si>
    <t>Eltern sowie dem gewöhnlichen Aufenthaltsort</t>
  </si>
  <si>
    <t>Eltern sowie nach Geschlecht und Alter</t>
  </si>
  <si>
    <t>des/der Minderjährigen und dem 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</si>
</sst>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numFmt numFmtId="165" formatCode="_-* #,##0.00\ [$€-1]_-;\-* #,##0.00\ [$€-1]_-;_-* &quot;-&quot;??\ [$€-1]_-"/>
    <numFmt numFmtId="166" formatCode="##\ ##"/>
    <numFmt numFmtId="167" formatCode="##\ ##\ #"/>
    <numFmt numFmtId="168" formatCode="##\ ##\ ##"/>
    <numFmt numFmtId="169" formatCode="##\ ##\ ##\ ###"/>
  </numFmts>
  <fonts count="35">
    <font>
      <sz val="10"/>
      <name val="Arial"/>
    </font>
    <font>
      <sz val="8"/>
      <name val="Arial"/>
      <family val="2"/>
    </font>
    <font>
      <sz val="8"/>
      <name val="Arial"/>
      <family val="2"/>
    </font>
    <font>
      <b/>
      <sz val="8"/>
      <name val="Arial"/>
      <family val="2"/>
    </font>
    <font>
      <b/>
      <sz val="9"/>
      <name val="Arial"/>
      <family val="2"/>
    </font>
    <font>
      <sz val="7"/>
      <name val="Arial"/>
      <family val="2"/>
    </font>
    <font>
      <sz val="7"/>
      <name val="Arial"/>
      <family val="2"/>
    </font>
    <font>
      <b/>
      <sz val="7"/>
      <name val="Arial"/>
      <family val="2"/>
    </font>
    <font>
      <b/>
      <sz val="9"/>
      <color indexed="12"/>
      <name val="Arial"/>
      <family val="2"/>
    </font>
    <font>
      <sz val="8"/>
      <name val="Univers (WN)"/>
    </font>
    <font>
      <sz val="9"/>
      <color indexed="12"/>
      <name val="Arial"/>
      <family val="2"/>
    </font>
    <font>
      <sz val="18"/>
      <name val="Arial"/>
      <family val="2"/>
    </font>
    <font>
      <sz val="13"/>
      <name val="Arial"/>
      <family val="2"/>
    </font>
    <font>
      <b/>
      <sz val="18"/>
      <name val="Arial"/>
      <family val="2"/>
    </font>
    <font>
      <sz val="28"/>
      <name val="Arial"/>
      <family val="2"/>
    </font>
    <font>
      <b/>
      <sz val="16"/>
      <name val="Arial"/>
      <family val="2"/>
    </font>
    <font>
      <sz val="16"/>
      <color indexed="23"/>
      <name val="Arial"/>
      <family val="2"/>
    </font>
    <font>
      <sz val="16"/>
      <name val="Arial"/>
      <family val="2"/>
    </font>
    <font>
      <sz val="12"/>
      <name val="Arial"/>
      <family val="2"/>
    </font>
    <font>
      <sz val="9"/>
      <name val="Arial"/>
      <family val="2"/>
    </font>
    <font>
      <b/>
      <sz val="8"/>
      <color indexed="23"/>
      <name val="Arial"/>
      <family val="2"/>
    </font>
    <font>
      <i/>
      <sz val="8"/>
      <name val="Arial"/>
      <family val="2"/>
    </font>
    <font>
      <sz val="9"/>
      <name val="Arial"/>
      <family val="2"/>
    </font>
    <font>
      <sz val="11"/>
      <name val="Arial"/>
      <family val="2"/>
    </font>
    <font>
      <b/>
      <sz val="14"/>
      <name val="Arial"/>
      <family val="2"/>
    </font>
    <font>
      <b/>
      <sz val="12"/>
      <name val="Arial"/>
      <family val="2"/>
    </font>
    <font>
      <b/>
      <sz val="9"/>
      <color indexed="12"/>
      <name val="Arial"/>
      <family val="2"/>
    </font>
    <font>
      <sz val="10"/>
      <name val="Arial"/>
      <family val="2"/>
    </font>
    <font>
      <i/>
      <sz val="9"/>
      <color indexed="12"/>
      <name val="Arial"/>
      <family val="2"/>
    </font>
    <font>
      <sz val="9"/>
      <color rgb="FF0000FF"/>
      <name val="Arial"/>
      <family val="2"/>
    </font>
    <font>
      <b/>
      <sz val="9"/>
      <color rgb="FF0000FF"/>
      <name val="Arial"/>
      <family val="2"/>
    </font>
    <font>
      <u/>
      <sz val="10"/>
      <color indexed="12"/>
      <name val="Arial"/>
      <family val="2"/>
    </font>
    <font>
      <sz val="8"/>
      <name val="Times New Roman"/>
      <family val="1"/>
    </font>
    <font>
      <sz val="8"/>
      <color rgb="FFFF0000"/>
      <name val="Arial"/>
      <family val="2"/>
    </font>
    <font>
      <b/>
      <sz val="8"/>
      <color rgb="FFFF0000"/>
      <name val="Arial"/>
      <family val="2"/>
    </font>
  </fonts>
  <fills count="2">
    <fill>
      <patternFill patternType="none"/>
    </fill>
    <fill>
      <patternFill patternType="gray125"/>
    </fill>
  </fills>
  <borders count="10">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22">
    <xf numFmtId="0" fontId="0" fillId="0" borderId="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0" fontId="27" fillId="0" borderId="0"/>
    <xf numFmtId="0" fontId="29" fillId="0" borderId="0" applyNumberFormat="0" applyFill="0" applyBorder="0" applyAlignment="0" applyProtection="0"/>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166" fontId="32" fillId="0" borderId="8">
      <alignment horizontal="left"/>
    </xf>
    <xf numFmtId="166" fontId="32" fillId="0" borderId="8">
      <alignment horizontal="left"/>
    </xf>
    <xf numFmtId="166" fontId="32" fillId="0" borderId="9">
      <alignment horizontal="left"/>
    </xf>
    <xf numFmtId="167" fontId="32" fillId="0" borderId="8">
      <alignment horizontal="left"/>
    </xf>
    <xf numFmtId="167" fontId="32" fillId="0" borderId="8">
      <alignment horizontal="left"/>
    </xf>
    <xf numFmtId="167" fontId="32" fillId="0" borderId="9">
      <alignment horizontal="left"/>
    </xf>
    <xf numFmtId="168" fontId="32" fillId="0" borderId="8">
      <alignment horizontal="left"/>
    </xf>
    <xf numFmtId="168" fontId="32" fillId="0" borderId="8">
      <alignment horizontal="left"/>
    </xf>
    <xf numFmtId="168" fontId="32" fillId="0" borderId="9">
      <alignment horizontal="left"/>
    </xf>
    <xf numFmtId="169" fontId="32" fillId="0" borderId="8">
      <alignment horizontal="left"/>
    </xf>
    <xf numFmtId="169" fontId="32" fillId="0" borderId="8">
      <alignment horizontal="left"/>
    </xf>
    <xf numFmtId="169" fontId="32" fillId="0" borderId="9">
      <alignment horizontal="left"/>
    </xf>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27" fillId="0" borderId="0"/>
  </cellStyleXfs>
  <cellXfs count="198">
    <xf numFmtId="0" fontId="0" fillId="0" borderId="0" xfId="0"/>
    <xf numFmtId="0" fontId="1" fillId="0" borderId="0" xfId="0" applyFont="1"/>
    <xf numFmtId="164" fontId="2" fillId="0" borderId="0" xfId="0" applyNumberFormat="1" applyFont="1" applyBorder="1"/>
    <xf numFmtId="164" fontId="2" fillId="0" borderId="0" xfId="0" applyNumberFormat="1" applyFont="1" applyBorder="1" applyAlignment="1">
      <alignment horizontal="left" indent="1"/>
    </xf>
    <xf numFmtId="164" fontId="3" fillId="0" borderId="0" xfId="0" applyNumberFormat="1" applyFont="1" applyBorder="1"/>
    <xf numFmtId="0" fontId="2" fillId="0" borderId="0" xfId="0" applyNumberFormat="1" applyFont="1" applyBorder="1" applyAlignment="1">
      <alignment horizontal="left" indent="1"/>
    </xf>
    <xf numFmtId="0" fontId="3" fillId="0" borderId="0" xfId="0" applyNumberFormat="1" applyFont="1"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3" fillId="0" borderId="0" xfId="0" applyNumberFormat="1" applyFont="1" applyBorder="1" applyAlignment="1">
      <alignment horizontal="right"/>
    </xf>
    <xf numFmtId="0" fontId="5" fillId="0" borderId="0" xfId="0" applyFont="1"/>
    <xf numFmtId="0" fontId="1" fillId="0" borderId="0" xfId="0" applyNumberFormat="1" applyFont="1"/>
    <xf numFmtId="0" fontId="2" fillId="0" borderId="0" xfId="0" applyNumberFormat="1" applyFont="1" applyBorder="1" applyAlignment="1">
      <alignment horizontal="left"/>
    </xf>
    <xf numFmtId="0" fontId="3" fillId="0" borderId="0" xfId="0" applyNumberFormat="1" applyFont="1" applyBorder="1" applyAlignment="1">
      <alignment horizontal="left"/>
    </xf>
    <xf numFmtId="164" fontId="2" fillId="0" borderId="0" xfId="0" applyNumberFormat="1" applyFont="1" applyBorder="1" applyAlignment="1">
      <alignment horizontal="left" indent="2"/>
    </xf>
    <xf numFmtId="164" fontId="2" fillId="0" borderId="0" xfId="0" applyNumberFormat="1" applyFont="1" applyBorder="1" applyAlignment="1">
      <alignment horizontal="left"/>
    </xf>
    <xf numFmtId="0" fontId="2" fillId="0" borderId="0" xfId="0" applyNumberFormat="1" applyFont="1" applyBorder="1" applyAlignment="1">
      <alignment horizontal="left" wrapText="1"/>
    </xf>
    <xf numFmtId="0" fontId="2" fillId="0" borderId="0" xfId="0" applyNumberFormat="1" applyFont="1" applyBorder="1" applyAlignment="1">
      <alignment horizontal="left" indent="2"/>
    </xf>
    <xf numFmtId="0" fontId="4" fillId="0" borderId="0" xfId="0" applyFont="1" applyAlignment="1">
      <alignment wrapText="1"/>
    </xf>
    <xf numFmtId="0" fontId="6" fillId="0" borderId="0" xfId="0" applyNumberFormat="1" applyFont="1" applyBorder="1" applyAlignment="1"/>
    <xf numFmtId="0" fontId="6" fillId="0" borderId="0" xfId="0" applyNumberFormat="1" applyFont="1" applyAlignment="1"/>
    <xf numFmtId="0" fontId="3" fillId="0" borderId="0" xfId="0" applyFont="1" applyAlignment="1">
      <alignment horizontal="right"/>
    </xf>
    <xf numFmtId="0" fontId="7" fillId="0" borderId="0" xfId="0" applyNumberFormat="1" applyFont="1" applyBorder="1" applyAlignment="1"/>
    <xf numFmtId="49" fontId="1" fillId="0" borderId="3"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0" fontId="0" fillId="0" borderId="0" xfId="0" applyProtection="1"/>
    <xf numFmtId="0" fontId="14" fillId="0" borderId="0" xfId="0" applyFont="1" applyProtection="1"/>
    <xf numFmtId="0" fontId="16" fillId="0" borderId="0" xfId="0" applyFont="1" applyProtection="1">
      <protection locked="0"/>
    </xf>
    <xf numFmtId="0" fontId="1" fillId="0" borderId="0" xfId="0" applyFont="1" applyProtection="1"/>
    <xf numFmtId="0" fontId="17" fillId="0" borderId="0" xfId="0" applyFont="1" applyAlignment="1" applyProtection="1">
      <alignment vertical="top" wrapText="1"/>
      <protection locked="0"/>
    </xf>
    <xf numFmtId="0" fontId="18" fillId="0" borderId="0" xfId="0" applyFont="1" applyAlignment="1" applyProtection="1">
      <alignment wrapText="1"/>
      <protection locked="0"/>
    </xf>
    <xf numFmtId="0" fontId="4" fillId="0" borderId="0" xfId="0" applyFont="1" applyAlignment="1" applyProtection="1">
      <alignment wrapText="1"/>
      <protection locked="0"/>
    </xf>
    <xf numFmtId="0" fontId="17" fillId="0" borderId="0" xfId="0" applyFont="1" applyAlignment="1"/>
    <xf numFmtId="0" fontId="22" fillId="0" borderId="0" xfId="0" applyFont="1"/>
    <xf numFmtId="0" fontId="4" fillId="0" borderId="0" xfId="0" applyFont="1" applyAlignment="1">
      <alignment horizontal="right"/>
    </xf>
    <xf numFmtId="0" fontId="17" fillId="0" borderId="0" xfId="0" applyFont="1" applyAlignment="1">
      <alignment horizontal="left"/>
    </xf>
    <xf numFmtId="0" fontId="22" fillId="0" borderId="0" xfId="0" applyFont="1" applyAlignment="1">
      <alignment horizontal="right"/>
    </xf>
    <xf numFmtId="0" fontId="2" fillId="0" borderId="0" xfId="0" applyFont="1" applyAlignment="1">
      <alignment horizontal="right"/>
    </xf>
    <xf numFmtId="0" fontId="4" fillId="0" borderId="0" xfId="0" applyFont="1"/>
    <xf numFmtId="0" fontId="0" fillId="0" borderId="0" xfId="0" applyAlignment="1" applyProtection="1">
      <protection locked="0"/>
    </xf>
    <xf numFmtId="0" fontId="4" fillId="0" borderId="0" xfId="0" applyFont="1" applyAlignment="1" applyProtection="1">
      <alignment horizontal="right"/>
    </xf>
    <xf numFmtId="0" fontId="0" fillId="0" borderId="0" xfId="0" applyAlignment="1" applyProtection="1">
      <alignment horizontal="right"/>
    </xf>
    <xf numFmtId="0" fontId="26" fillId="0" borderId="0" xfId="0" applyFont="1" applyAlignment="1" applyProtection="1">
      <alignment horizontal="right"/>
      <protection locked="0"/>
    </xf>
    <xf numFmtId="0" fontId="4" fillId="0" borderId="0" xfId="0" applyFont="1" applyAlignment="1" applyProtection="1">
      <alignment horizontal="right"/>
      <protection locked="0"/>
    </xf>
    <xf numFmtId="0" fontId="10" fillId="0" borderId="0" xfId="2" applyAlignment="1" applyProtection="1">
      <alignment horizontal="right"/>
      <protection locked="0"/>
    </xf>
    <xf numFmtId="0" fontId="10" fillId="0" borderId="0" xfId="2" applyAlignment="1" applyProtection="1">
      <alignment horizontal="right"/>
    </xf>
    <xf numFmtId="0" fontId="22" fillId="0" borderId="0" xfId="0" applyFont="1" applyAlignment="1" applyProtection="1">
      <alignment horizontal="right"/>
      <protection locked="0"/>
    </xf>
    <xf numFmtId="0" fontId="4" fillId="0" borderId="0" xfId="0" applyNumberFormat="1" applyFont="1" applyAlignment="1" applyProtection="1">
      <alignment horizontal="left"/>
      <protection locked="0"/>
    </xf>
    <xf numFmtId="0" fontId="4" fillId="0" borderId="0" xfId="0" applyFont="1" applyAlignment="1" applyProtection="1">
      <alignment horizontal="right"/>
      <protection locked="0"/>
    </xf>
    <xf numFmtId="0" fontId="10" fillId="0" borderId="0" xfId="0" applyFont="1" applyAlignment="1" applyProtection="1">
      <alignment horizontal="right"/>
      <protection locked="0"/>
    </xf>
    <xf numFmtId="0" fontId="10" fillId="0" borderId="0" xfId="0" applyNumberFormat="1" applyFont="1" applyAlignment="1" applyProtection="1">
      <alignment horizontal="left"/>
      <protection locked="0"/>
    </xf>
    <xf numFmtId="164" fontId="10" fillId="0" borderId="0" xfId="0" applyNumberFormat="1" applyFont="1" applyAlignment="1" applyProtection="1">
      <alignment horizontal="left"/>
      <protection locked="0"/>
    </xf>
    <xf numFmtId="49" fontId="10" fillId="0" borderId="0" xfId="2" applyNumberFormat="1" applyAlignment="1" applyProtection="1">
      <alignment horizontal="right"/>
      <protection locked="0"/>
    </xf>
    <xf numFmtId="0" fontId="19" fillId="0" borderId="0" xfId="0" applyFont="1"/>
    <xf numFmtId="0" fontId="19" fillId="0" borderId="0" xfId="0" applyFont="1" applyAlignment="1"/>
    <xf numFmtId="49" fontId="10" fillId="0" borderId="0" xfId="2" applyNumberFormat="1" applyAlignment="1" applyProtection="1">
      <alignment horizontal="left"/>
      <protection locked="0"/>
    </xf>
    <xf numFmtId="0" fontId="10" fillId="0" borderId="0" xfId="2" applyAlignment="1" applyProtection="1"/>
    <xf numFmtId="164" fontId="10" fillId="0" borderId="0" xfId="2" applyNumberFormat="1" applyAlignment="1" applyProtection="1">
      <alignment horizontal="left"/>
      <protection locked="0"/>
    </xf>
    <xf numFmtId="0" fontId="10" fillId="0" borderId="0" xfId="2" applyNumberFormat="1" applyAlignment="1" applyProtection="1">
      <alignment horizontal="right"/>
      <protection locked="0"/>
    </xf>
    <xf numFmtId="0" fontId="10" fillId="0" borderId="0" xfId="2" applyNumberFormat="1" applyAlignment="1" applyProtection="1">
      <alignment horizontal="left"/>
      <protection locked="0"/>
    </xf>
    <xf numFmtId="3" fontId="2" fillId="0" borderId="0" xfId="0" applyNumberFormat="1" applyFont="1" applyBorder="1" applyAlignment="1"/>
    <xf numFmtId="3" fontId="1" fillId="0" borderId="0" xfId="0" applyNumberFormat="1" applyFont="1" applyAlignment="1">
      <alignment horizontal="right"/>
    </xf>
    <xf numFmtId="3" fontId="1" fillId="0" borderId="0" xfId="0" applyNumberFormat="1" applyFont="1"/>
    <xf numFmtId="3" fontId="1" fillId="0" borderId="0" xfId="0" applyNumberFormat="1" applyFont="1" applyAlignment="1">
      <alignment horizontal="right" indent="1"/>
    </xf>
    <xf numFmtId="3" fontId="3" fillId="0" borderId="0" xfId="0" applyNumberFormat="1" applyFont="1" applyAlignment="1">
      <alignment horizontal="right" indent="1"/>
    </xf>
    <xf numFmtId="3" fontId="3" fillId="0" borderId="0" xfId="0" applyNumberFormat="1" applyFont="1"/>
    <xf numFmtId="0" fontId="3" fillId="0" borderId="0" xfId="0" applyFont="1"/>
    <xf numFmtId="3" fontId="3" fillId="0" borderId="0" xfId="0" applyNumberFormat="1" applyFont="1" applyAlignment="1">
      <alignment horizontal="right"/>
    </xf>
    <xf numFmtId="0" fontId="3" fillId="0" borderId="0" xfId="0" applyNumberFormat="1" applyFont="1" applyFill="1" applyBorder="1" applyAlignment="1">
      <alignment horizontal="right"/>
    </xf>
    <xf numFmtId="3" fontId="2" fillId="0" borderId="0" xfId="0" applyNumberFormat="1" applyFont="1"/>
    <xf numFmtId="3" fontId="2" fillId="0" borderId="0" xfId="0" applyNumberFormat="1" applyFont="1" applyAlignment="1">
      <alignment horizontal="right"/>
    </xf>
    <xf numFmtId="3" fontId="2" fillId="0" borderId="0" xfId="0" applyNumberFormat="1" applyFont="1" applyAlignment="1"/>
    <xf numFmtId="3" fontId="2" fillId="0" borderId="0" xfId="0" applyNumberFormat="1" applyFont="1" applyAlignment="1">
      <alignment horizontal="right" indent="1"/>
    </xf>
    <xf numFmtId="0" fontId="1" fillId="0" borderId="0" xfId="0" applyFont="1" applyAlignment="1">
      <alignment horizontal="left"/>
    </xf>
    <xf numFmtId="0" fontId="2" fillId="0" borderId="0" xfId="0" applyNumberFormat="1" applyFont="1" applyBorder="1" applyAlignment="1">
      <alignment horizontal="right"/>
    </xf>
    <xf numFmtId="0" fontId="27" fillId="0" borderId="0" xfId="3" applyAlignment="1" applyProtection="1">
      <alignment wrapText="1"/>
    </xf>
    <xf numFmtId="0" fontId="27" fillId="0" borderId="0" xfId="3" applyProtection="1"/>
    <xf numFmtId="0" fontId="20" fillId="0" borderId="0" xfId="3" applyFont="1" applyProtection="1"/>
    <xf numFmtId="0" fontId="20" fillId="0" borderId="0" xfId="3" applyFont="1" applyAlignment="1" applyProtection="1">
      <alignment vertical="center"/>
    </xf>
    <xf numFmtId="0" fontId="20" fillId="0" borderId="0" xfId="3" applyFont="1" applyAlignment="1" applyProtection="1">
      <alignment horizontal="left" vertical="center"/>
    </xf>
    <xf numFmtId="0" fontId="3" fillId="0" borderId="0" xfId="3" applyFont="1" applyAlignment="1" applyProtection="1">
      <alignment vertical="center"/>
    </xf>
    <xf numFmtId="0" fontId="27" fillId="0" borderId="0" xfId="3" applyAlignment="1" applyProtection="1">
      <alignment vertical="center"/>
    </xf>
    <xf numFmtId="0" fontId="21" fillId="0" borderId="0" xfId="3" applyFont="1" applyAlignment="1" applyProtection="1">
      <alignment vertical="center"/>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9" fillId="0" borderId="0" xfId="3" applyFont="1" applyAlignment="1" applyProtection="1">
      <alignment wrapText="1"/>
    </xf>
    <xf numFmtId="0" fontId="1" fillId="0" borderId="0" xfId="3" applyFont="1" applyProtection="1">
      <protection locked="0"/>
    </xf>
    <xf numFmtId="0" fontId="1" fillId="0" borderId="0" xfId="3" applyFont="1" applyProtection="1"/>
    <xf numFmtId="0" fontId="1" fillId="0" borderId="0" xfId="3" applyFont="1" applyAlignment="1" applyProtection="1">
      <alignment vertical="center"/>
    </xf>
    <xf numFmtId="0" fontId="1" fillId="0" borderId="0" xfId="3" applyFont="1" applyAlignment="1" applyProtection="1">
      <alignment horizontal="left" vertical="center"/>
    </xf>
    <xf numFmtId="0" fontId="1" fillId="0" borderId="0" xfId="3" applyFont="1" applyAlignment="1" applyProtection="1">
      <alignment vertical="center"/>
      <protection locked="0"/>
    </xf>
    <xf numFmtId="0" fontId="28" fillId="0" borderId="0" xfId="0" applyFont="1" applyProtection="1"/>
    <xf numFmtId="0" fontId="5" fillId="0" borderId="0" xfId="0" applyNumberFormat="1" applyFont="1" applyAlignment="1"/>
    <xf numFmtId="0" fontId="5" fillId="0" borderId="0" xfId="0" applyNumberFormat="1" applyFont="1" applyBorder="1" applyAlignment="1"/>
    <xf numFmtId="0" fontId="29" fillId="0" borderId="0" xfId="0" applyFont="1" applyAlignment="1" applyProtection="1">
      <alignment horizontal="right"/>
      <protection locked="0"/>
    </xf>
    <xf numFmtId="164" fontId="29" fillId="0" borderId="0" xfId="0" applyNumberFormat="1" applyFont="1" applyAlignment="1" applyProtection="1">
      <alignment horizontal="left"/>
      <protection locked="0"/>
    </xf>
    <xf numFmtId="0" fontId="30" fillId="0" borderId="0" xfId="0" applyFont="1" applyAlignment="1" applyProtection="1">
      <alignment horizontal="right"/>
      <protection locked="0"/>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wrapText="1"/>
    </xf>
    <xf numFmtId="3" fontId="1" fillId="0" borderId="0" xfId="0" applyNumberFormat="1" applyFont="1" applyAlignment="1"/>
    <xf numFmtId="0" fontId="10" fillId="0" borderId="0" xfId="2" applyFill="1" applyAlignment="1" applyProtection="1">
      <alignment wrapText="1"/>
    </xf>
    <xf numFmtId="0" fontId="1" fillId="0" borderId="0" xfId="3" applyFont="1" applyFill="1"/>
    <xf numFmtId="0" fontId="1" fillId="0" borderId="0" xfId="3" applyFont="1" applyFill="1" applyBorder="1" applyAlignment="1">
      <alignment horizontal="left" wrapText="1"/>
    </xf>
    <xf numFmtId="0" fontId="26" fillId="0" borderId="0" xfId="2" applyFont="1" applyAlignment="1" applyProtection="1">
      <alignment wrapText="1"/>
    </xf>
    <xf numFmtId="0" fontId="10" fillId="0" borderId="0" xfId="2" applyNumberFormat="1" applyAlignment="1" applyProtection="1"/>
    <xf numFmtId="0" fontId="8" fillId="0" borderId="0" xfId="2" applyFont="1" applyAlignment="1" applyProtection="1"/>
    <xf numFmtId="0" fontId="8" fillId="0" borderId="0" xfId="2" applyFont="1" applyAlignment="1" applyProtection="1">
      <alignment horizontal="right"/>
      <protection locked="0"/>
    </xf>
    <xf numFmtId="0" fontId="8" fillId="0" borderId="0" xfId="0" applyFont="1" applyAlignment="1" applyProtection="1">
      <alignment horizontal="right"/>
      <protection locked="0"/>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0" fillId="0" borderId="0" xfId="2" applyAlignment="1" applyProtection="1">
      <alignment wrapText="1"/>
    </xf>
    <xf numFmtId="0" fontId="1" fillId="0" borderId="0" xfId="0" applyNumberFormat="1" applyFont="1" applyBorder="1" applyAlignment="1">
      <alignment horizontal="left" inden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164" fontId="1" fillId="0" borderId="0" xfId="0" applyNumberFormat="1" applyFont="1" applyBorder="1" applyAlignment="1">
      <alignment horizontal="left" indent="1"/>
    </xf>
    <xf numFmtId="0" fontId="1" fillId="0" borderId="0" xfId="0" applyFont="1" applyAlignment="1">
      <alignment horizontal="right" indent="1"/>
    </xf>
    <xf numFmtId="0" fontId="3" fillId="0" borderId="0" xfId="0" applyFont="1" applyAlignment="1">
      <alignment horizontal="right" indent="1"/>
    </xf>
    <xf numFmtId="0" fontId="1" fillId="0" borderId="0" xfId="0" applyFont="1" applyAlignment="1">
      <alignment horizontal="right"/>
    </xf>
    <xf numFmtId="0" fontId="1" fillId="0" borderId="3" xfId="0" applyFont="1" applyBorder="1" applyAlignment="1">
      <alignment horizontal="center" vertical="center"/>
    </xf>
    <xf numFmtId="0" fontId="1" fillId="0" borderId="0" xfId="0" applyFont="1" applyAlignment="1">
      <alignment horizontal="left" indent="1"/>
    </xf>
    <xf numFmtId="164" fontId="1" fillId="0" borderId="0" xfId="0" applyNumberFormat="1" applyFont="1" applyBorder="1"/>
    <xf numFmtId="0" fontId="1" fillId="0" borderId="0" xfId="0" applyNumberFormat="1" applyFont="1" applyBorder="1"/>
    <xf numFmtId="0" fontId="1" fillId="0" borderId="0" xfId="0" applyNumberFormat="1" applyFont="1" applyBorder="1" applyAlignment="1">
      <alignment horizontal="right"/>
    </xf>
    <xf numFmtId="0" fontId="27" fillId="0" borderId="0" xfId="0" applyFont="1" applyAlignment="1">
      <alignment horizontal="right"/>
    </xf>
    <xf numFmtId="0" fontId="1" fillId="0" borderId="3" xfId="0" applyFont="1" applyBorder="1" applyAlignment="1">
      <alignment horizontal="center" vertical="center"/>
    </xf>
    <xf numFmtId="0" fontId="1" fillId="0" borderId="3" xfId="0" applyFont="1" applyBorder="1" applyAlignment="1">
      <alignment horizontal="center" vertical="center"/>
    </xf>
    <xf numFmtId="0" fontId="5" fillId="0" borderId="0" xfId="0" applyFont="1" applyAlignment="1">
      <alignment wrapText="1"/>
    </xf>
    <xf numFmtId="3" fontId="33" fillId="0" borderId="0" xfId="0" applyNumberFormat="1" applyFont="1"/>
    <xf numFmtId="3" fontId="33" fillId="0" borderId="0" xfId="0" applyNumberFormat="1" applyFont="1" applyAlignment="1">
      <alignment horizontal="right" indent="1"/>
    </xf>
    <xf numFmtId="3" fontId="33" fillId="0" borderId="0" xfId="0" applyNumberFormat="1" applyFont="1" applyAlignment="1">
      <alignment horizontal="right"/>
    </xf>
    <xf numFmtId="0" fontId="1" fillId="0" borderId="3" xfId="0" applyFont="1" applyBorder="1" applyAlignment="1">
      <alignment horizontal="center" vertical="center"/>
    </xf>
    <xf numFmtId="0" fontId="1" fillId="0" borderId="0" xfId="0" applyFont="1" applyFill="1"/>
    <xf numFmtId="0" fontId="0" fillId="0" borderId="0" xfId="0" applyFill="1"/>
    <xf numFmtId="0" fontId="33" fillId="0" borderId="0" xfId="0" applyFont="1" applyFill="1"/>
    <xf numFmtId="0" fontId="34" fillId="0" borderId="0" xfId="0" applyFont="1" applyFill="1"/>
    <xf numFmtId="0" fontId="3" fillId="0" borderId="0" xfId="0" applyFont="1" applyFill="1"/>
    <xf numFmtId="3" fontId="0" fillId="0" borderId="0" xfId="0" applyNumberFormat="1"/>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5" fillId="0" borderId="0" xfId="0" applyFont="1" applyAlignment="1">
      <alignment wrapText="1"/>
    </xf>
    <xf numFmtId="0" fontId="27" fillId="0" borderId="0" xfId="3"/>
    <xf numFmtId="164" fontId="1" fillId="0" borderId="0" xfId="0" applyNumberFormat="1" applyFont="1" applyBorder="1" applyAlignment="1">
      <alignment horizontal="left" indent="2"/>
    </xf>
    <xf numFmtId="164" fontId="1" fillId="0" borderId="0" xfId="0" applyNumberFormat="1" applyFont="1" applyBorder="1" applyAlignment="1">
      <alignment horizontal="left" wrapText="1" indent="2"/>
    </xf>
    <xf numFmtId="164" fontId="1" fillId="0" borderId="0" xfId="0" applyNumberFormat="1" applyFont="1" applyBorder="1" applyAlignment="1">
      <alignment horizontal="left" indent="3"/>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3"/>
    </xf>
    <xf numFmtId="164" fontId="3" fillId="0" borderId="0" xfId="0" applyNumberFormat="1" applyFont="1" applyBorder="1" applyAlignment="1">
      <alignment horizontal="left" indent="1"/>
    </xf>
    <xf numFmtId="0" fontId="3" fillId="0" borderId="0" xfId="0" applyNumberFormat="1" applyFont="1" applyBorder="1" applyAlignment="1">
      <alignment horizontal="left" indent="1"/>
    </xf>
    <xf numFmtId="164" fontId="3" fillId="0" borderId="0" xfId="0" applyNumberFormat="1" applyFont="1" applyBorder="1" applyAlignment="1">
      <alignment horizontal="left"/>
    </xf>
    <xf numFmtId="0" fontId="13" fillId="0" borderId="0" xfId="0" applyFont="1" applyAlignment="1" applyProtection="1">
      <alignment horizontal="center" vertical="top" textRotation="180"/>
    </xf>
    <xf numFmtId="0" fontId="15" fillId="0" borderId="0" xfId="0" applyFont="1" applyAlignment="1" applyProtection="1">
      <alignment horizontal="center" vertical="top" textRotation="180"/>
    </xf>
    <xf numFmtId="0" fontId="21" fillId="0" borderId="0" xfId="3" applyFont="1" applyAlignment="1" applyProtection="1">
      <alignment horizontal="left" wrapText="1"/>
    </xf>
    <xf numFmtId="0" fontId="24" fillId="0" borderId="0" xfId="0" applyFont="1" applyAlignment="1">
      <alignment horizontal="right" vertical="top" textRotation="180"/>
    </xf>
    <xf numFmtId="0" fontId="25" fillId="0" borderId="0" xfId="0" applyFont="1" applyAlignment="1">
      <alignment horizontal="right" vertical="top" textRotation="180"/>
    </xf>
    <xf numFmtId="0" fontId="4" fillId="0" borderId="0" xfId="0" applyFont="1" applyAlignment="1">
      <alignment horizontal="left"/>
    </xf>
    <xf numFmtId="0" fontId="8" fillId="0" borderId="0" xfId="2" applyFont="1" applyAlignment="1" applyProtection="1">
      <alignment horizontal="left" wrapText="1"/>
    </xf>
    <xf numFmtId="0" fontId="5" fillId="0" borderId="0" xfId="0" applyFont="1" applyAlignment="1">
      <alignment horizontal="left" wrapText="1"/>
    </xf>
    <xf numFmtId="0" fontId="1" fillId="0" borderId="3" xfId="0" applyFont="1" applyBorder="1" applyAlignment="1">
      <alignment horizontal="right"/>
    </xf>
    <xf numFmtId="0" fontId="1" fillId="0" borderId="4" xfId="0" applyFont="1" applyBorder="1" applyAlignment="1">
      <alignment horizontal="right"/>
    </xf>
    <xf numFmtId="0" fontId="1" fillId="0" borderId="4" xfId="0" applyFont="1" applyBorder="1" applyAlignment="1">
      <alignment horizontal="left"/>
    </xf>
    <xf numFmtId="0" fontId="1" fillId="0" borderId="1" xfId="0" applyFont="1" applyBorder="1" applyAlignment="1">
      <alignment horizontal="left"/>
    </xf>
    <xf numFmtId="0" fontId="1"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xf>
    <xf numFmtId="3" fontId="1" fillId="0" borderId="0" xfId="0" applyNumberFormat="1" applyFont="1" applyAlignment="1">
      <alignment horizontal="center"/>
    </xf>
    <xf numFmtId="0" fontId="5" fillId="0" borderId="0" xfId="0" applyFont="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2" xfId="0" applyFont="1" applyBorder="1" applyAlignment="1">
      <alignment horizontal="left"/>
    </xf>
    <xf numFmtId="3" fontId="1" fillId="0" borderId="0" xfId="0" applyNumberFormat="1" applyFont="1" applyAlignment="1">
      <alignment horizontal="center" wrapText="1"/>
    </xf>
    <xf numFmtId="0" fontId="1" fillId="0" borderId="4" xfId="0" applyFont="1" applyBorder="1" applyAlignment="1">
      <alignment horizontal="righ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right"/>
    </xf>
    <xf numFmtId="0" fontId="5" fillId="0" borderId="0" xfId="0" applyNumberFormat="1" applyFont="1" applyBorder="1" applyAlignment="1">
      <alignment horizontal="left"/>
    </xf>
    <xf numFmtId="0" fontId="1" fillId="0" borderId="2"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wrapText="1"/>
    </xf>
    <xf numFmtId="0" fontId="1" fillId="0" borderId="3" xfId="0" applyFont="1" applyBorder="1" applyAlignment="1">
      <alignment horizontal="center" wrapText="1"/>
    </xf>
  </cellXfs>
  <cellStyles count="22">
    <cellStyle name="4" xfId="7" xr:uid="{00000000-0005-0000-0000-000000000000}"/>
    <cellStyle name="4_5225402107005(1)" xfId="8" xr:uid="{00000000-0005-0000-0000-000001000000}"/>
    <cellStyle name="4_DeckblattNeu" xfId="9" xr:uid="{00000000-0005-0000-0000-000002000000}"/>
    <cellStyle name="5" xfId="10" xr:uid="{00000000-0005-0000-0000-000003000000}"/>
    <cellStyle name="5_5225402107005(1)" xfId="11" xr:uid="{00000000-0005-0000-0000-000004000000}"/>
    <cellStyle name="5_DeckblattNeu" xfId="12" xr:uid="{00000000-0005-0000-0000-000005000000}"/>
    <cellStyle name="6" xfId="13" xr:uid="{00000000-0005-0000-0000-000006000000}"/>
    <cellStyle name="6_5225402107005(1)" xfId="14" xr:uid="{00000000-0005-0000-0000-000007000000}"/>
    <cellStyle name="6_DeckblattNeu" xfId="15" xr:uid="{00000000-0005-0000-0000-000008000000}"/>
    <cellStyle name="9" xfId="16" xr:uid="{00000000-0005-0000-0000-000009000000}"/>
    <cellStyle name="9_5225402107005(1)" xfId="17" xr:uid="{00000000-0005-0000-0000-00000A000000}"/>
    <cellStyle name="9_DeckblattNeu" xfId="18" xr:uid="{00000000-0005-0000-0000-00000B000000}"/>
    <cellStyle name="Besuchter Hyperlink" xfId="4" builtinId="9" customBuiltin="1"/>
    <cellStyle name="Besuchter Hyperlink 2" xfId="5" xr:uid="{00000000-0005-0000-0000-00000D000000}"/>
    <cellStyle name="Euro" xfId="1" xr:uid="{00000000-0005-0000-0000-00000E000000}"/>
    <cellStyle name="Hyperlink 2" xfId="6" xr:uid="{00000000-0005-0000-0000-000010000000}"/>
    <cellStyle name="Hyperlink 2 2" xfId="20" xr:uid="{00000000-0005-0000-0000-000011000000}"/>
    <cellStyle name="Hyperlink 2 3" xfId="19" xr:uid="{00000000-0005-0000-0000-000012000000}"/>
    <cellStyle name="Link" xfId="2" builtinId="8"/>
    <cellStyle name="Standard" xfId="0" builtinId="0"/>
    <cellStyle name="Standard 2" xfId="3" xr:uid="{00000000-0005-0000-0000-000014000000}"/>
    <cellStyle name="Standard 3"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C2400"/>
      <rgbColor rgb="006E4100"/>
      <rgbColor rgb="00C87700"/>
      <rgbColor rgb="00FFA623"/>
      <rgbColor rgb="00FFDBA5"/>
      <rgbColor rgb="00FFF3E1"/>
      <rgbColor rgb="00000000"/>
      <rgbColor rgb="00000000"/>
      <rgbColor rgb="00F40404"/>
      <rgbColor rgb="00B90303"/>
      <rgbColor rgb="00FD9D9D"/>
      <rgbColor rgb="00FEE2E2"/>
      <rgbColor rgb="00000000"/>
      <rgbColor rgb="00D22031"/>
      <rgbColor rgb="00000000"/>
      <rgbColor rgb="0096969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absolute">
    <xdr:from>
      <xdr:col>0</xdr:col>
      <xdr:colOff>2567940</xdr:colOff>
      <xdr:row>5</xdr:row>
      <xdr:rowOff>403860</xdr:rowOff>
    </xdr:from>
    <xdr:to>
      <xdr:col>2</xdr:col>
      <xdr:colOff>38100</xdr:colOff>
      <xdr:row>6</xdr:row>
      <xdr:rowOff>152400</xdr:rowOff>
    </xdr:to>
    <xdr:pic>
      <xdr:nvPicPr>
        <xdr:cNvPr id="2049" name="Picture 1" descr="AfS_Winkel_lo">
          <a:extLst>
            <a:ext uri="{FF2B5EF4-FFF2-40B4-BE49-F238E27FC236}">
              <a16:creationId xmlns:a16="http://schemas.microsoft.com/office/drawing/2014/main" id="{00000000-0008-0000-0000-000001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67940" y="2461260"/>
          <a:ext cx="18288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28</xdr:row>
      <xdr:rowOff>0</xdr:rowOff>
    </xdr:from>
    <xdr:to>
      <xdr:col>4</xdr:col>
      <xdr:colOff>693420</xdr:colOff>
      <xdr:row>31</xdr:row>
      <xdr:rowOff>83820</xdr:rowOff>
    </xdr:to>
    <xdr:sp macro="" textlink="">
      <xdr:nvSpPr>
        <xdr:cNvPr id="2" name="AutoShape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3063240" y="4511040"/>
          <a:ext cx="693420" cy="4953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xdr:col>
      <xdr:colOff>1661160</xdr:colOff>
      <xdr:row>33</xdr:row>
      <xdr:rowOff>0</xdr:rowOff>
    </xdr:from>
    <xdr:to>
      <xdr:col>5</xdr:col>
      <xdr:colOff>45720</xdr:colOff>
      <xdr:row>34</xdr:row>
      <xdr:rowOff>30480</xdr:rowOff>
    </xdr:to>
    <xdr:pic>
      <xdr:nvPicPr>
        <xdr:cNvPr id="3" name="Picture 2" descr="Briefbaustein_AfS_Winkel">
          <a:extLst>
            <a:ext uri="{FF2B5EF4-FFF2-40B4-BE49-F238E27FC236}">
              <a16:creationId xmlns:a16="http://schemas.microsoft.com/office/drawing/2014/main" id="{00000000-0008-0000-0100-000003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24400" y="6080760"/>
          <a:ext cx="14478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33</xdr:row>
      <xdr:rowOff>0</xdr:rowOff>
    </xdr:from>
    <xdr:to>
      <xdr:col>2</xdr:col>
      <xdr:colOff>99060</xdr:colOff>
      <xdr:row>34</xdr:row>
      <xdr:rowOff>15240</xdr:rowOff>
    </xdr:to>
    <xdr:pic>
      <xdr:nvPicPr>
        <xdr:cNvPr id="4" name="Picture 3" descr="Briefbaustein_AfS_Winkel">
          <a:extLst>
            <a:ext uri="{FF2B5EF4-FFF2-40B4-BE49-F238E27FC236}">
              <a16:creationId xmlns:a16="http://schemas.microsoft.com/office/drawing/2014/main" id="{00000000-0008-0000-0100-000004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6080760"/>
          <a:ext cx="14478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1714500</xdr:colOff>
      <xdr:row>19</xdr:row>
      <xdr:rowOff>91440</xdr:rowOff>
    </xdr:from>
    <xdr:to>
      <xdr:col>2</xdr:col>
      <xdr:colOff>99060</xdr:colOff>
      <xdr:row>20</xdr:row>
      <xdr:rowOff>60960</xdr:rowOff>
    </xdr:to>
    <xdr:pic>
      <xdr:nvPicPr>
        <xdr:cNvPr id="5" name="Picture 4" descr="Briefbaustein_AfS_Winkel">
          <a:extLst>
            <a:ext uri="{FF2B5EF4-FFF2-40B4-BE49-F238E27FC236}">
              <a16:creationId xmlns:a16="http://schemas.microsoft.com/office/drawing/2014/main" id="{00000000-0008-0000-0100-000005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28800" y="3276600"/>
          <a:ext cx="144780" cy="137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53</xdr:row>
      <xdr:rowOff>180975</xdr:rowOff>
    </xdr:from>
    <xdr:to>
      <xdr:col>1</xdr:col>
      <xdr:colOff>506772</xdr:colOff>
      <xdr:row>53</xdr:row>
      <xdr:rowOff>357774</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2"/>
        <a:stretch>
          <a:fillRect/>
        </a:stretch>
      </xdr:blipFill>
      <xdr:spPr>
        <a:xfrm>
          <a:off x="133350" y="8763000"/>
          <a:ext cx="487722" cy="1767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5</xdr:col>
      <xdr:colOff>1653540</xdr:colOff>
      <xdr:row>0</xdr:row>
      <xdr:rowOff>0</xdr:rowOff>
    </xdr:from>
    <xdr:to>
      <xdr:col>7</xdr:col>
      <xdr:colOff>182880</xdr:colOff>
      <xdr:row>0</xdr:row>
      <xdr:rowOff>769620</xdr:rowOff>
    </xdr:to>
    <xdr:sp macro="" textlink="" fLocksText="0">
      <xdr:nvSpPr>
        <xdr:cNvPr id="4097" name="Text Box 1">
          <a:extLst>
            <a:ext uri="{FF2B5EF4-FFF2-40B4-BE49-F238E27FC236}">
              <a16:creationId xmlns:a16="http://schemas.microsoft.com/office/drawing/2014/main" id="{00000000-0008-0000-0200-000001100000}"/>
            </a:ext>
          </a:extLst>
        </xdr:cNvPr>
        <xdr:cNvSpPr txBox="1">
          <a:spLocks noChangeArrowheads="1"/>
        </xdr:cNvSpPr>
      </xdr:nvSpPr>
      <xdr:spPr bwMode="auto">
        <a:xfrm>
          <a:off x="4884420" y="0"/>
          <a:ext cx="1226820" cy="7696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36576" rIns="0" bIns="0" anchor="t" upright="1"/>
        <a:lstStyle/>
        <a:p>
          <a:pPr algn="l" rtl="0">
            <a:defRPr sz="1000"/>
          </a:pPr>
          <a:r>
            <a:rPr lang="de-DE" sz="1600" b="0" i="0" u="none" strike="noStrike" baseline="0">
              <a:solidFill>
                <a:srgbClr val="000000"/>
              </a:solidFill>
              <a:latin typeface="Arial"/>
              <a:cs typeface="Arial"/>
            </a:rPr>
            <a:t>Statistischer </a:t>
          </a:r>
        </a:p>
        <a:p>
          <a:pPr algn="l" rtl="0">
            <a:defRPr sz="1000"/>
          </a:pPr>
          <a:r>
            <a:rPr lang="de-DE" sz="1600" b="0" i="0" u="none" strike="noStrike" baseline="0">
              <a:solidFill>
                <a:srgbClr val="000000"/>
              </a:solidFill>
              <a:latin typeface="Arial"/>
              <a:cs typeface="Arial"/>
            </a:rPr>
            <a:t>Bericht</a:t>
          </a:r>
          <a:endParaRPr lang="de-DE" sz="1000" b="0" i="0" u="none" strike="noStrike" baseline="0">
            <a:solidFill>
              <a:srgbClr val="000000"/>
            </a:solidFill>
            <a:latin typeface="Arial"/>
            <a:cs typeface="Arial"/>
          </a:endParaRPr>
        </a:p>
        <a:p>
          <a:pPr algn="l" rtl="0">
            <a:defRPr sz="1000"/>
          </a:pPr>
          <a:r>
            <a:rPr lang="de-DE" sz="1200" b="0" i="0" u="none" strike="noStrike" baseline="0">
              <a:solidFill>
                <a:srgbClr val="000000"/>
              </a:solidFill>
              <a:latin typeface="Arial"/>
              <a:cs typeface="Arial"/>
            </a:rPr>
            <a:t>K V 10 - j/21</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9525</xdr:rowOff>
        </xdr:from>
        <xdr:to>
          <xdr:col>6</xdr:col>
          <xdr:colOff>1619250</xdr:colOff>
          <xdr:row>43</xdr:row>
          <xdr:rowOff>9525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1400-00000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creativecommons.org/licenses/by/3.0/de/" TargetMode="External"/></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4.xml"/><Relationship Id="rId1" Type="http://schemas.openxmlformats.org/officeDocument/2006/relationships/printerSettings" Target="../printerSettings/printerSettings21.bin"/><Relationship Id="rId5" Type="http://schemas.openxmlformats.org/officeDocument/2006/relationships/image" Target="../media/image5.emf"/><Relationship Id="rId4" Type="http://schemas.openxmlformats.org/officeDocument/2006/relationships/package" Target="../embeddings/Microsoft_Word_Document.docx"/></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download.statistik-berlin-brandenburg.de/c83bbac5b8b70a6f/c0a762bfd7ff/MD_22518_2021.pdf"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3"/>
  <sheetViews>
    <sheetView tabSelected="1" zoomScaleNormal="75" workbookViewId="0"/>
  </sheetViews>
  <sheetFormatPr baseColWidth="10" defaultColWidth="11.5703125" defaultRowHeight="12.75"/>
  <cols>
    <col min="1" max="1" width="38.85546875" style="27" customWidth="1"/>
    <col min="2" max="2" width="0.7109375" style="27" customWidth="1"/>
    <col min="3" max="3" width="52" style="27" customWidth="1"/>
    <col min="4" max="4" width="5.5703125" style="27" bestFit="1" customWidth="1"/>
    <col min="5" max="16384" width="11.5703125" style="27"/>
  </cols>
  <sheetData>
    <row r="1" spans="1:4" ht="60" customHeight="1">
      <c r="A1"/>
      <c r="D1" s="161" t="s">
        <v>125</v>
      </c>
    </row>
    <row r="2" spans="1:4" ht="40.15" customHeight="1">
      <c r="B2" s="28" t="s">
        <v>90</v>
      </c>
      <c r="D2" s="162"/>
    </row>
    <row r="3" spans="1:4" ht="34.5">
      <c r="B3" s="28" t="s">
        <v>91</v>
      </c>
      <c r="D3" s="162"/>
    </row>
    <row r="4" spans="1:4" ht="6.6" customHeight="1">
      <c r="D4" s="162"/>
    </row>
    <row r="5" spans="1:4" ht="20.25">
      <c r="C5" s="29" t="s">
        <v>225</v>
      </c>
      <c r="D5" s="162"/>
    </row>
    <row r="6" spans="1:4" s="30" customFormat="1" ht="34.9" customHeight="1">
      <c r="D6" s="162"/>
    </row>
    <row r="7" spans="1:4" ht="105.6" customHeight="1">
      <c r="C7" s="31" t="s">
        <v>226</v>
      </c>
      <c r="D7" s="162"/>
    </row>
    <row r="8" spans="1:4">
      <c r="D8" s="162"/>
    </row>
    <row r="9" spans="1:4" ht="15">
      <c r="C9" s="32"/>
      <c r="D9" s="162"/>
    </row>
    <row r="10" spans="1:4" ht="7.15" customHeight="1">
      <c r="D10" s="162"/>
    </row>
    <row r="11" spans="1:4" ht="15">
      <c r="C11" s="32"/>
      <c r="D11" s="162"/>
    </row>
    <row r="12" spans="1:4" ht="66" customHeight="1"/>
    <row r="13" spans="1:4" ht="36" customHeight="1">
      <c r="C13" s="33"/>
    </row>
    <row r="32" ht="12" customHeight="1"/>
    <row r="33" ht="12" customHeight="1"/>
  </sheetData>
  <sheetProtection selectLockedCells="1"/>
  <mergeCells count="1">
    <mergeCell ref="D1:D11"/>
  </mergeCells>
  <phoneticPr fontId="1" type="noConversion"/>
  <pageMargins left="0.59055118110236227" right="0.15748031496062992" top="0.78740157480314965" bottom="0.59055118110236227" header="0.31496062992125984" footer="0.2362204724409449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2"/>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ColWidth="11.5703125" defaultRowHeight="11.25"/>
  <cols>
    <col min="1" max="1" width="15.7109375" style="1" customWidth="1"/>
    <col min="2" max="15" width="9.7109375" style="1" customWidth="1"/>
    <col min="16" max="16" width="13.7109375" style="1" customWidth="1"/>
    <col min="17" max="17" width="11.5703125" style="139"/>
    <col min="18" max="16384" width="11.5703125" style="1"/>
  </cols>
  <sheetData>
    <row r="1" spans="1:17" ht="36" customHeight="1">
      <c r="A1" s="167" t="s">
        <v>239</v>
      </c>
      <c r="B1" s="167"/>
      <c r="C1" s="167"/>
      <c r="D1" s="167"/>
      <c r="E1" s="167"/>
      <c r="F1" s="167"/>
      <c r="G1" s="167"/>
      <c r="H1" s="167"/>
      <c r="I1" s="20"/>
      <c r="J1" s="20"/>
      <c r="K1" s="20"/>
      <c r="L1" s="20"/>
      <c r="M1" s="20"/>
      <c r="N1" s="20"/>
    </row>
    <row r="2" spans="1:17" ht="12" customHeight="1"/>
    <row r="3" spans="1:17" ht="12" customHeight="1">
      <c r="A3" s="177" t="s">
        <v>179</v>
      </c>
      <c r="B3" s="173" t="s">
        <v>0</v>
      </c>
      <c r="C3" s="173" t="s">
        <v>173</v>
      </c>
      <c r="D3" s="183" t="s">
        <v>57</v>
      </c>
      <c r="E3" s="186"/>
      <c r="F3" s="186"/>
      <c r="G3" s="186"/>
      <c r="H3" s="186"/>
      <c r="I3" s="171" t="s">
        <v>190</v>
      </c>
      <c r="J3" s="171"/>
      <c r="K3" s="171"/>
      <c r="L3" s="171"/>
      <c r="M3" s="171"/>
      <c r="N3" s="172"/>
      <c r="O3" s="176" t="s">
        <v>60</v>
      </c>
      <c r="P3" s="176" t="s">
        <v>179</v>
      </c>
    </row>
    <row r="4" spans="1:17" ht="80.45" customHeight="1">
      <c r="A4" s="177"/>
      <c r="B4" s="173"/>
      <c r="C4" s="173"/>
      <c r="D4" s="8" t="s">
        <v>50</v>
      </c>
      <c r="E4" s="8" t="s">
        <v>49</v>
      </c>
      <c r="F4" s="9" t="s">
        <v>58</v>
      </c>
      <c r="G4" s="85" t="s">
        <v>194</v>
      </c>
      <c r="H4" s="85" t="s">
        <v>163</v>
      </c>
      <c r="I4" s="87" t="s">
        <v>177</v>
      </c>
      <c r="J4" s="8" t="s">
        <v>133</v>
      </c>
      <c r="K4" s="8" t="s">
        <v>59</v>
      </c>
      <c r="L4" s="86" t="s">
        <v>175</v>
      </c>
      <c r="M4" s="86" t="s">
        <v>176</v>
      </c>
      <c r="N4" s="86" t="s">
        <v>195</v>
      </c>
      <c r="O4" s="176"/>
      <c r="P4" s="176"/>
    </row>
    <row r="5" spans="1:17" ht="12" customHeight="1"/>
    <row r="6" spans="1:17" ht="12" customHeight="1">
      <c r="A6" s="3"/>
      <c r="B6" s="179" t="s">
        <v>61</v>
      </c>
      <c r="C6" s="179"/>
      <c r="D6" s="179"/>
      <c r="E6" s="179"/>
      <c r="F6" s="179"/>
      <c r="G6" s="179"/>
      <c r="H6" s="179"/>
      <c r="I6" s="179" t="s">
        <v>61</v>
      </c>
      <c r="J6" s="179"/>
      <c r="K6" s="179"/>
      <c r="L6" s="179"/>
      <c r="M6" s="179"/>
      <c r="N6" s="179"/>
      <c r="O6" s="179"/>
      <c r="P6" s="14"/>
    </row>
    <row r="7" spans="1:17" ht="12" customHeight="1">
      <c r="A7" s="17" t="s">
        <v>11</v>
      </c>
      <c r="B7" s="64">
        <v>488</v>
      </c>
      <c r="C7" s="64">
        <v>397</v>
      </c>
      <c r="D7" s="64">
        <v>23</v>
      </c>
      <c r="E7" s="64">
        <v>14</v>
      </c>
      <c r="F7" s="64">
        <v>3</v>
      </c>
      <c r="G7" s="64">
        <v>130</v>
      </c>
      <c r="H7" s="64">
        <v>22</v>
      </c>
      <c r="I7" s="63" t="s">
        <v>101</v>
      </c>
      <c r="J7" s="64">
        <v>26</v>
      </c>
      <c r="K7" s="63">
        <v>2</v>
      </c>
      <c r="L7" s="63">
        <v>92</v>
      </c>
      <c r="M7" s="63">
        <v>36</v>
      </c>
      <c r="N7" s="64">
        <v>49</v>
      </c>
      <c r="O7" s="65">
        <v>45</v>
      </c>
      <c r="P7" s="14" t="s">
        <v>11</v>
      </c>
    </row>
    <row r="8" spans="1:17" ht="12" customHeight="1">
      <c r="A8" s="17" t="s">
        <v>12</v>
      </c>
      <c r="B8" s="64">
        <v>864</v>
      </c>
      <c r="C8" s="64">
        <v>630</v>
      </c>
      <c r="D8" s="64">
        <v>80</v>
      </c>
      <c r="E8" s="64">
        <v>12</v>
      </c>
      <c r="F8" s="64">
        <v>14</v>
      </c>
      <c r="G8" s="64">
        <v>149</v>
      </c>
      <c r="H8" s="64">
        <v>25</v>
      </c>
      <c r="I8" s="63">
        <v>1</v>
      </c>
      <c r="J8" s="64">
        <v>25</v>
      </c>
      <c r="K8" s="63" t="s">
        <v>101</v>
      </c>
      <c r="L8" s="63">
        <v>147</v>
      </c>
      <c r="M8" s="63">
        <v>65</v>
      </c>
      <c r="N8" s="64">
        <v>112</v>
      </c>
      <c r="O8" s="65">
        <v>41</v>
      </c>
      <c r="P8" s="14" t="s">
        <v>12</v>
      </c>
    </row>
    <row r="9" spans="1:17" ht="12" customHeight="1">
      <c r="A9" s="17" t="s">
        <v>13</v>
      </c>
      <c r="B9" s="64">
        <v>1476</v>
      </c>
      <c r="C9" s="64">
        <v>1081</v>
      </c>
      <c r="D9" s="64">
        <v>98</v>
      </c>
      <c r="E9" s="64">
        <v>7</v>
      </c>
      <c r="F9" s="64">
        <v>25</v>
      </c>
      <c r="G9" s="64">
        <v>310</v>
      </c>
      <c r="H9" s="64">
        <v>50</v>
      </c>
      <c r="I9" s="63">
        <v>2</v>
      </c>
      <c r="J9" s="64">
        <v>35</v>
      </c>
      <c r="K9" s="64">
        <v>3</v>
      </c>
      <c r="L9" s="64">
        <v>257</v>
      </c>
      <c r="M9" s="64">
        <v>113</v>
      </c>
      <c r="N9" s="64">
        <v>181</v>
      </c>
      <c r="O9" s="65">
        <v>100</v>
      </c>
      <c r="P9" s="14" t="s">
        <v>13</v>
      </c>
    </row>
    <row r="10" spans="1:17" ht="12" customHeight="1">
      <c r="A10" s="17" t="s">
        <v>15</v>
      </c>
      <c r="B10" s="64">
        <v>1822</v>
      </c>
      <c r="C10" s="64">
        <v>1381</v>
      </c>
      <c r="D10" s="64">
        <v>140</v>
      </c>
      <c r="E10" s="63">
        <v>2</v>
      </c>
      <c r="F10" s="64">
        <v>46</v>
      </c>
      <c r="G10" s="64">
        <v>377</v>
      </c>
      <c r="H10" s="64">
        <v>65</v>
      </c>
      <c r="I10" s="64">
        <v>5</v>
      </c>
      <c r="J10" s="64">
        <v>57</v>
      </c>
      <c r="K10" s="64">
        <v>4</v>
      </c>
      <c r="L10" s="64">
        <v>313</v>
      </c>
      <c r="M10" s="64">
        <v>158</v>
      </c>
      <c r="N10" s="64">
        <v>214</v>
      </c>
      <c r="O10" s="65">
        <v>126</v>
      </c>
      <c r="P10" s="14" t="s">
        <v>15</v>
      </c>
    </row>
    <row r="11" spans="1:17" ht="12" customHeight="1">
      <c r="A11" s="17" t="s">
        <v>17</v>
      </c>
      <c r="B11" s="64">
        <v>1690</v>
      </c>
      <c r="C11" s="64">
        <v>1315</v>
      </c>
      <c r="D11" s="64">
        <v>156</v>
      </c>
      <c r="E11" s="63" t="s">
        <v>101</v>
      </c>
      <c r="F11" s="64">
        <v>38</v>
      </c>
      <c r="G11" s="64">
        <v>360</v>
      </c>
      <c r="H11" s="64">
        <v>74</v>
      </c>
      <c r="I11" s="64">
        <v>5</v>
      </c>
      <c r="J11" s="64">
        <v>91</v>
      </c>
      <c r="K11" s="64">
        <v>18</v>
      </c>
      <c r="L11" s="64">
        <v>264</v>
      </c>
      <c r="M11" s="64">
        <v>141</v>
      </c>
      <c r="N11" s="64">
        <v>168</v>
      </c>
      <c r="O11" s="65">
        <v>95</v>
      </c>
      <c r="P11" s="14" t="s">
        <v>17</v>
      </c>
    </row>
    <row r="12" spans="1:17" ht="12" customHeight="1">
      <c r="A12" s="17" t="s">
        <v>16</v>
      </c>
      <c r="B12" s="64">
        <v>1143</v>
      </c>
      <c r="C12" s="64">
        <v>885</v>
      </c>
      <c r="D12" s="64">
        <v>74</v>
      </c>
      <c r="E12" s="63">
        <v>1</v>
      </c>
      <c r="F12" s="64">
        <v>20</v>
      </c>
      <c r="G12" s="64">
        <v>226</v>
      </c>
      <c r="H12" s="64">
        <v>69</v>
      </c>
      <c r="I12" s="64">
        <v>4</v>
      </c>
      <c r="J12" s="64">
        <v>91</v>
      </c>
      <c r="K12" s="64">
        <v>23</v>
      </c>
      <c r="L12" s="64">
        <v>170</v>
      </c>
      <c r="M12" s="64">
        <v>74</v>
      </c>
      <c r="N12" s="64">
        <v>133</v>
      </c>
      <c r="O12" s="65">
        <v>85</v>
      </c>
      <c r="P12" s="14" t="s">
        <v>16</v>
      </c>
    </row>
    <row r="13" spans="1:17" ht="12" customHeight="1">
      <c r="A13" s="11" t="s">
        <v>14</v>
      </c>
      <c r="B13" s="67">
        <v>7483</v>
      </c>
      <c r="C13" s="67">
        <v>5689</v>
      </c>
      <c r="D13" s="67">
        <v>571</v>
      </c>
      <c r="E13" s="67">
        <v>36</v>
      </c>
      <c r="F13" s="67">
        <v>146</v>
      </c>
      <c r="G13" s="67">
        <v>1552</v>
      </c>
      <c r="H13" s="67">
        <v>305</v>
      </c>
      <c r="I13" s="67">
        <v>17</v>
      </c>
      <c r="J13" s="67">
        <v>325</v>
      </c>
      <c r="K13" s="67">
        <v>50</v>
      </c>
      <c r="L13" s="67">
        <v>1243</v>
      </c>
      <c r="M13" s="67">
        <v>587</v>
      </c>
      <c r="N13" s="67">
        <v>857</v>
      </c>
      <c r="O13" s="66">
        <v>492</v>
      </c>
      <c r="P13" s="15" t="s">
        <v>14</v>
      </c>
      <c r="Q13" s="141"/>
    </row>
    <row r="14" spans="1:17" ht="12" customHeight="1">
      <c r="A14" s="130" t="s">
        <v>203</v>
      </c>
      <c r="B14" s="64">
        <v>3868</v>
      </c>
      <c r="C14" s="64">
        <v>2934</v>
      </c>
      <c r="D14" s="64">
        <v>290</v>
      </c>
      <c r="E14" s="64">
        <v>18</v>
      </c>
      <c r="F14" s="64">
        <v>64</v>
      </c>
      <c r="G14" s="64">
        <v>819</v>
      </c>
      <c r="H14" s="64">
        <v>155</v>
      </c>
      <c r="I14" s="64">
        <v>12</v>
      </c>
      <c r="J14" s="64">
        <v>157</v>
      </c>
      <c r="K14" s="64">
        <v>21</v>
      </c>
      <c r="L14" s="64">
        <v>668</v>
      </c>
      <c r="M14" s="64">
        <v>292</v>
      </c>
      <c r="N14" s="64">
        <v>438</v>
      </c>
      <c r="O14" s="65">
        <v>240</v>
      </c>
      <c r="P14" s="119" t="s">
        <v>203</v>
      </c>
      <c r="Q14" s="141"/>
    </row>
    <row r="15" spans="1:17" ht="12" customHeight="1">
      <c r="A15" s="76" t="s">
        <v>218</v>
      </c>
      <c r="B15" s="64">
        <v>3615</v>
      </c>
      <c r="C15" s="64">
        <v>2755</v>
      </c>
      <c r="D15" s="64">
        <v>281</v>
      </c>
      <c r="E15" s="64">
        <v>18</v>
      </c>
      <c r="F15" s="64">
        <v>82</v>
      </c>
      <c r="G15" s="64">
        <v>733</v>
      </c>
      <c r="H15" s="64">
        <v>150</v>
      </c>
      <c r="I15" s="64">
        <v>5</v>
      </c>
      <c r="J15" s="64">
        <v>168</v>
      </c>
      <c r="K15" s="64">
        <v>29</v>
      </c>
      <c r="L15" s="64">
        <v>575</v>
      </c>
      <c r="M15" s="64">
        <v>295</v>
      </c>
      <c r="N15" s="64">
        <v>419</v>
      </c>
      <c r="O15" s="65">
        <v>252</v>
      </c>
      <c r="P15" s="5" t="s">
        <v>218</v>
      </c>
      <c r="Q15" s="141"/>
    </row>
    <row r="16" spans="1:17" ht="12" customHeight="1">
      <c r="B16" s="64"/>
      <c r="C16" s="64"/>
      <c r="D16" s="64"/>
      <c r="E16" s="64"/>
      <c r="F16" s="64"/>
      <c r="G16" s="64"/>
      <c r="H16" s="64"/>
      <c r="I16" s="64"/>
      <c r="J16" s="64"/>
      <c r="K16" s="64"/>
      <c r="L16" s="64"/>
      <c r="M16" s="64"/>
      <c r="N16" s="64"/>
      <c r="O16" s="64"/>
      <c r="P16" s="14"/>
    </row>
    <row r="17" spans="1:16" ht="12" customHeight="1">
      <c r="A17" s="3"/>
      <c r="B17" s="180" t="s">
        <v>46</v>
      </c>
      <c r="C17" s="180"/>
      <c r="D17" s="180"/>
      <c r="E17" s="180"/>
      <c r="F17" s="180"/>
      <c r="G17" s="180"/>
      <c r="H17" s="180"/>
      <c r="I17" s="180" t="s">
        <v>46</v>
      </c>
      <c r="J17" s="180"/>
      <c r="K17" s="180"/>
      <c r="L17" s="180"/>
      <c r="M17" s="180"/>
      <c r="N17" s="180"/>
      <c r="O17" s="180"/>
      <c r="P17" s="13"/>
    </row>
    <row r="18" spans="1:16" ht="12" customHeight="1">
      <c r="A18" s="17" t="s">
        <v>11</v>
      </c>
      <c r="B18" s="64">
        <v>126</v>
      </c>
      <c r="C18" s="64">
        <v>147</v>
      </c>
      <c r="D18" s="64">
        <v>3</v>
      </c>
      <c r="E18" s="64">
        <v>9</v>
      </c>
      <c r="F18" s="63" t="s">
        <v>101</v>
      </c>
      <c r="G18" s="64">
        <v>44</v>
      </c>
      <c r="H18" s="64">
        <v>17</v>
      </c>
      <c r="I18" s="63" t="s">
        <v>101</v>
      </c>
      <c r="J18" s="64">
        <v>24</v>
      </c>
      <c r="K18" s="63">
        <v>1</v>
      </c>
      <c r="L18" s="63">
        <v>27</v>
      </c>
      <c r="M18" s="63">
        <v>12</v>
      </c>
      <c r="N18" s="64">
        <v>10</v>
      </c>
      <c r="O18" s="65">
        <v>30</v>
      </c>
      <c r="P18" s="14" t="s">
        <v>11</v>
      </c>
    </row>
    <row r="19" spans="1:16" ht="12" customHeight="1">
      <c r="A19" s="17" t="s">
        <v>12</v>
      </c>
      <c r="B19" s="64">
        <v>136</v>
      </c>
      <c r="C19" s="64">
        <v>160</v>
      </c>
      <c r="D19" s="64">
        <v>6</v>
      </c>
      <c r="E19" s="64">
        <v>7</v>
      </c>
      <c r="F19" s="63">
        <v>1</v>
      </c>
      <c r="G19" s="64">
        <v>32</v>
      </c>
      <c r="H19" s="64">
        <v>18</v>
      </c>
      <c r="I19" s="63" t="s">
        <v>101</v>
      </c>
      <c r="J19" s="64">
        <v>22</v>
      </c>
      <c r="K19" s="63" t="s">
        <v>101</v>
      </c>
      <c r="L19" s="63">
        <v>30</v>
      </c>
      <c r="M19" s="63">
        <v>27</v>
      </c>
      <c r="N19" s="64">
        <v>17</v>
      </c>
      <c r="O19" s="65">
        <v>28</v>
      </c>
      <c r="P19" s="14" t="s">
        <v>12</v>
      </c>
    </row>
    <row r="20" spans="1:16" ht="12" customHeight="1">
      <c r="A20" s="17" t="s">
        <v>13</v>
      </c>
      <c r="B20" s="64">
        <v>250</v>
      </c>
      <c r="C20" s="64">
        <v>279</v>
      </c>
      <c r="D20" s="64">
        <v>2</v>
      </c>
      <c r="E20" s="64">
        <v>6</v>
      </c>
      <c r="F20" s="63">
        <v>2</v>
      </c>
      <c r="G20" s="64">
        <v>82</v>
      </c>
      <c r="H20" s="64">
        <v>35</v>
      </c>
      <c r="I20" s="63" t="s">
        <v>101</v>
      </c>
      <c r="J20" s="64">
        <v>32</v>
      </c>
      <c r="K20" s="63" t="s">
        <v>101</v>
      </c>
      <c r="L20" s="64">
        <v>52</v>
      </c>
      <c r="M20" s="64">
        <v>47</v>
      </c>
      <c r="N20" s="64">
        <v>21</v>
      </c>
      <c r="O20" s="65">
        <v>58</v>
      </c>
      <c r="P20" s="14" t="s">
        <v>13</v>
      </c>
    </row>
    <row r="21" spans="1:16" ht="12" customHeight="1">
      <c r="A21" s="17" t="s">
        <v>15</v>
      </c>
      <c r="B21" s="64">
        <v>326</v>
      </c>
      <c r="C21" s="64">
        <v>368</v>
      </c>
      <c r="D21" s="64">
        <v>16</v>
      </c>
      <c r="E21" s="63">
        <v>2</v>
      </c>
      <c r="F21" s="63">
        <v>6</v>
      </c>
      <c r="G21" s="64">
        <v>93</v>
      </c>
      <c r="H21" s="64">
        <v>50</v>
      </c>
      <c r="I21" s="63" t="s">
        <v>101</v>
      </c>
      <c r="J21" s="64">
        <v>49</v>
      </c>
      <c r="K21" s="64">
        <v>2</v>
      </c>
      <c r="L21" s="64">
        <v>69</v>
      </c>
      <c r="M21" s="64">
        <v>61</v>
      </c>
      <c r="N21" s="64">
        <v>20</v>
      </c>
      <c r="O21" s="65">
        <v>78</v>
      </c>
      <c r="P21" s="14" t="s">
        <v>15</v>
      </c>
    </row>
    <row r="22" spans="1:16" ht="12" customHeight="1">
      <c r="A22" s="17" t="s">
        <v>17</v>
      </c>
      <c r="B22" s="64">
        <v>323</v>
      </c>
      <c r="C22" s="64">
        <v>380</v>
      </c>
      <c r="D22" s="64">
        <v>18</v>
      </c>
      <c r="E22" s="63" t="s">
        <v>101</v>
      </c>
      <c r="F22" s="64">
        <v>8</v>
      </c>
      <c r="G22" s="64">
        <v>95</v>
      </c>
      <c r="H22" s="64">
        <v>44</v>
      </c>
      <c r="I22" s="63">
        <v>1</v>
      </c>
      <c r="J22" s="64">
        <v>81</v>
      </c>
      <c r="K22" s="64">
        <v>8</v>
      </c>
      <c r="L22" s="64">
        <v>63</v>
      </c>
      <c r="M22" s="64">
        <v>43</v>
      </c>
      <c r="N22" s="64">
        <v>19</v>
      </c>
      <c r="O22" s="65">
        <v>56</v>
      </c>
      <c r="P22" s="14" t="s">
        <v>17</v>
      </c>
    </row>
    <row r="23" spans="1:16" ht="12" customHeight="1">
      <c r="A23" s="17" t="s">
        <v>16</v>
      </c>
      <c r="B23" s="64">
        <v>260</v>
      </c>
      <c r="C23" s="64">
        <v>288</v>
      </c>
      <c r="D23" s="64">
        <v>11</v>
      </c>
      <c r="E23" s="63">
        <v>1</v>
      </c>
      <c r="F23" s="63">
        <v>2</v>
      </c>
      <c r="G23" s="64">
        <v>54</v>
      </c>
      <c r="H23" s="64">
        <v>31</v>
      </c>
      <c r="I23" s="63">
        <v>4</v>
      </c>
      <c r="J23" s="64">
        <v>76</v>
      </c>
      <c r="K23" s="64">
        <v>9</v>
      </c>
      <c r="L23" s="64">
        <v>56</v>
      </c>
      <c r="M23" s="64">
        <v>24</v>
      </c>
      <c r="N23" s="64">
        <v>20</v>
      </c>
      <c r="O23" s="65">
        <v>52</v>
      </c>
      <c r="P23" s="14" t="s">
        <v>16</v>
      </c>
    </row>
    <row r="24" spans="1:16" ht="12" customHeight="1">
      <c r="A24" s="11" t="s">
        <v>215</v>
      </c>
      <c r="B24" s="67">
        <v>1421</v>
      </c>
      <c r="C24" s="67">
        <v>1622</v>
      </c>
      <c r="D24" s="67">
        <v>56</v>
      </c>
      <c r="E24" s="67">
        <v>25</v>
      </c>
      <c r="F24" s="67">
        <v>19</v>
      </c>
      <c r="G24" s="67">
        <v>400</v>
      </c>
      <c r="H24" s="67">
        <v>195</v>
      </c>
      <c r="I24" s="69">
        <v>5</v>
      </c>
      <c r="J24" s="67">
        <v>284</v>
      </c>
      <c r="K24" s="67">
        <v>20</v>
      </c>
      <c r="L24" s="67">
        <v>297</v>
      </c>
      <c r="M24" s="67">
        <v>214</v>
      </c>
      <c r="N24" s="67">
        <v>107</v>
      </c>
      <c r="O24" s="66">
        <v>302</v>
      </c>
      <c r="P24" s="15" t="s">
        <v>215</v>
      </c>
    </row>
    <row r="25" spans="1:16" ht="12" customHeight="1">
      <c r="A25" s="130" t="s">
        <v>203</v>
      </c>
      <c r="B25" s="64">
        <v>722</v>
      </c>
      <c r="C25" s="64">
        <v>824</v>
      </c>
      <c r="D25" s="64">
        <v>24</v>
      </c>
      <c r="E25" s="64">
        <v>11</v>
      </c>
      <c r="F25" s="64">
        <v>7</v>
      </c>
      <c r="G25" s="64">
        <v>220</v>
      </c>
      <c r="H25" s="64">
        <v>103</v>
      </c>
      <c r="I25" s="63">
        <v>5</v>
      </c>
      <c r="J25" s="64">
        <v>139</v>
      </c>
      <c r="K25" s="64">
        <v>9</v>
      </c>
      <c r="L25" s="64">
        <v>142</v>
      </c>
      <c r="M25" s="64">
        <v>108</v>
      </c>
      <c r="N25" s="64">
        <v>56</v>
      </c>
      <c r="O25" s="65">
        <v>149</v>
      </c>
      <c r="P25" s="119" t="s">
        <v>203</v>
      </c>
    </row>
    <row r="26" spans="1:16" ht="12" customHeight="1">
      <c r="A26" s="76" t="s">
        <v>218</v>
      </c>
      <c r="B26" s="64">
        <v>699</v>
      </c>
      <c r="C26" s="64">
        <v>798</v>
      </c>
      <c r="D26" s="64">
        <v>32</v>
      </c>
      <c r="E26" s="64">
        <v>14</v>
      </c>
      <c r="F26" s="64">
        <v>12</v>
      </c>
      <c r="G26" s="64">
        <v>180</v>
      </c>
      <c r="H26" s="64">
        <v>92</v>
      </c>
      <c r="I26" s="63" t="s">
        <v>101</v>
      </c>
      <c r="J26" s="64">
        <v>145</v>
      </c>
      <c r="K26" s="64">
        <v>11</v>
      </c>
      <c r="L26" s="64">
        <v>155</v>
      </c>
      <c r="M26" s="64">
        <v>106</v>
      </c>
      <c r="N26" s="64">
        <v>51</v>
      </c>
      <c r="O26" s="65">
        <v>153</v>
      </c>
      <c r="P26" s="5" t="s">
        <v>218</v>
      </c>
    </row>
    <row r="27" spans="1:16" ht="12" customHeight="1">
      <c r="B27" s="64"/>
      <c r="C27" s="64"/>
      <c r="D27" s="64"/>
      <c r="E27" s="64"/>
      <c r="F27" s="64"/>
      <c r="G27" s="64"/>
      <c r="H27" s="64"/>
      <c r="I27" s="64"/>
      <c r="J27" s="64"/>
      <c r="K27" s="64"/>
      <c r="L27" s="64"/>
      <c r="M27" s="64"/>
      <c r="N27" s="64"/>
      <c r="O27" s="64"/>
      <c r="P27" s="14"/>
    </row>
    <row r="28" spans="1:16" ht="12" customHeight="1">
      <c r="A28" s="3"/>
      <c r="B28" s="180" t="s">
        <v>45</v>
      </c>
      <c r="C28" s="180"/>
      <c r="D28" s="180"/>
      <c r="E28" s="180"/>
      <c r="F28" s="180"/>
      <c r="G28" s="180"/>
      <c r="H28" s="180"/>
      <c r="I28" s="180" t="s">
        <v>45</v>
      </c>
      <c r="J28" s="180"/>
      <c r="K28" s="180"/>
      <c r="L28" s="180"/>
      <c r="M28" s="180"/>
      <c r="N28" s="180"/>
      <c r="O28" s="180"/>
      <c r="P28" s="13"/>
    </row>
    <row r="29" spans="1:16" ht="12" customHeight="1">
      <c r="A29" s="17" t="s">
        <v>11</v>
      </c>
      <c r="B29" s="64">
        <v>71</v>
      </c>
      <c r="C29" s="64">
        <v>78</v>
      </c>
      <c r="D29" s="64">
        <v>5</v>
      </c>
      <c r="E29" s="64">
        <v>2</v>
      </c>
      <c r="F29" s="63" t="s">
        <v>101</v>
      </c>
      <c r="G29" s="64">
        <v>29</v>
      </c>
      <c r="H29" s="64">
        <v>3</v>
      </c>
      <c r="I29" s="63" t="s">
        <v>101</v>
      </c>
      <c r="J29" s="63" t="s">
        <v>101</v>
      </c>
      <c r="K29" s="63" t="s">
        <v>101</v>
      </c>
      <c r="L29" s="63">
        <v>28</v>
      </c>
      <c r="M29" s="63">
        <v>9</v>
      </c>
      <c r="N29" s="64">
        <v>2</v>
      </c>
      <c r="O29" s="65">
        <v>11</v>
      </c>
      <c r="P29" s="14" t="s">
        <v>11</v>
      </c>
    </row>
    <row r="30" spans="1:16" ht="12" customHeight="1">
      <c r="A30" s="17" t="s">
        <v>12</v>
      </c>
      <c r="B30" s="64">
        <v>110</v>
      </c>
      <c r="C30" s="64">
        <v>120</v>
      </c>
      <c r="D30" s="64">
        <v>9</v>
      </c>
      <c r="E30" s="63">
        <v>3</v>
      </c>
      <c r="F30" s="63">
        <v>3</v>
      </c>
      <c r="G30" s="64">
        <v>29</v>
      </c>
      <c r="H30" s="64">
        <v>5</v>
      </c>
      <c r="I30" s="63" t="s">
        <v>101</v>
      </c>
      <c r="J30" s="63">
        <v>2</v>
      </c>
      <c r="K30" s="63" t="s">
        <v>101</v>
      </c>
      <c r="L30" s="63">
        <v>34</v>
      </c>
      <c r="M30" s="63">
        <v>21</v>
      </c>
      <c r="N30" s="64">
        <v>14</v>
      </c>
      <c r="O30" s="65">
        <v>8</v>
      </c>
      <c r="P30" s="14" t="s">
        <v>12</v>
      </c>
    </row>
    <row r="31" spans="1:16" ht="12" customHeight="1">
      <c r="A31" s="17" t="s">
        <v>13</v>
      </c>
      <c r="B31" s="64">
        <v>274</v>
      </c>
      <c r="C31" s="64">
        <v>290</v>
      </c>
      <c r="D31" s="64">
        <v>24</v>
      </c>
      <c r="E31" s="63" t="s">
        <v>101</v>
      </c>
      <c r="F31" s="64">
        <v>7</v>
      </c>
      <c r="G31" s="64">
        <v>96</v>
      </c>
      <c r="H31" s="64">
        <v>7</v>
      </c>
      <c r="I31" s="63">
        <v>1</v>
      </c>
      <c r="J31" s="64">
        <v>2</v>
      </c>
      <c r="K31" s="63">
        <v>1</v>
      </c>
      <c r="L31" s="63">
        <v>89</v>
      </c>
      <c r="M31" s="63">
        <v>37</v>
      </c>
      <c r="N31" s="64">
        <v>26</v>
      </c>
      <c r="O31" s="65">
        <v>34</v>
      </c>
      <c r="P31" s="14" t="s">
        <v>13</v>
      </c>
    </row>
    <row r="32" spans="1:16" ht="12" customHeight="1">
      <c r="A32" s="17" t="s">
        <v>15</v>
      </c>
      <c r="B32" s="64">
        <v>340</v>
      </c>
      <c r="C32" s="64">
        <v>379</v>
      </c>
      <c r="D32" s="64">
        <v>47</v>
      </c>
      <c r="E32" s="63" t="s">
        <v>101</v>
      </c>
      <c r="F32" s="64">
        <v>13</v>
      </c>
      <c r="G32" s="64">
        <v>111</v>
      </c>
      <c r="H32" s="64">
        <v>8</v>
      </c>
      <c r="I32" s="63">
        <v>1</v>
      </c>
      <c r="J32" s="64">
        <v>7</v>
      </c>
      <c r="K32" s="64">
        <v>1</v>
      </c>
      <c r="L32" s="64">
        <v>93</v>
      </c>
      <c r="M32" s="64">
        <v>57</v>
      </c>
      <c r="N32" s="64">
        <v>41</v>
      </c>
      <c r="O32" s="65">
        <v>34</v>
      </c>
      <c r="P32" s="14" t="s">
        <v>15</v>
      </c>
    </row>
    <row r="33" spans="1:16" ht="12" customHeight="1">
      <c r="A33" s="17" t="s">
        <v>17</v>
      </c>
      <c r="B33" s="64">
        <v>317</v>
      </c>
      <c r="C33" s="64">
        <v>352</v>
      </c>
      <c r="D33" s="64">
        <v>40</v>
      </c>
      <c r="E33" s="63" t="s">
        <v>101</v>
      </c>
      <c r="F33" s="64">
        <v>13</v>
      </c>
      <c r="G33" s="64">
        <v>91</v>
      </c>
      <c r="H33" s="64">
        <v>20</v>
      </c>
      <c r="I33" s="63">
        <v>1</v>
      </c>
      <c r="J33" s="64">
        <v>5</v>
      </c>
      <c r="K33" s="64">
        <v>2</v>
      </c>
      <c r="L33" s="64">
        <v>85</v>
      </c>
      <c r="M33" s="64">
        <v>63</v>
      </c>
      <c r="N33" s="64">
        <v>32</v>
      </c>
      <c r="O33" s="65">
        <v>25</v>
      </c>
      <c r="P33" s="14" t="s">
        <v>17</v>
      </c>
    </row>
    <row r="34" spans="1:16" ht="12" customHeight="1">
      <c r="A34" s="17" t="s">
        <v>16</v>
      </c>
      <c r="B34" s="64">
        <v>209</v>
      </c>
      <c r="C34" s="64">
        <v>233</v>
      </c>
      <c r="D34" s="64">
        <v>18</v>
      </c>
      <c r="E34" s="63" t="s">
        <v>101</v>
      </c>
      <c r="F34" s="63">
        <v>6</v>
      </c>
      <c r="G34" s="64">
        <v>65</v>
      </c>
      <c r="H34" s="64">
        <v>19</v>
      </c>
      <c r="I34" s="63" t="s">
        <v>101</v>
      </c>
      <c r="J34" s="64">
        <v>12</v>
      </c>
      <c r="K34" s="64">
        <v>6</v>
      </c>
      <c r="L34" s="64">
        <v>57</v>
      </c>
      <c r="M34" s="64">
        <v>28</v>
      </c>
      <c r="N34" s="64">
        <v>22</v>
      </c>
      <c r="O34" s="65">
        <v>26</v>
      </c>
      <c r="P34" s="14" t="s">
        <v>16</v>
      </c>
    </row>
    <row r="35" spans="1:16" ht="12" customHeight="1">
      <c r="A35" s="11" t="s">
        <v>215</v>
      </c>
      <c r="B35" s="67">
        <v>1321</v>
      </c>
      <c r="C35" s="67">
        <v>1452</v>
      </c>
      <c r="D35" s="67">
        <v>143</v>
      </c>
      <c r="E35" s="67">
        <v>5</v>
      </c>
      <c r="F35" s="67">
        <v>42</v>
      </c>
      <c r="G35" s="67">
        <v>421</v>
      </c>
      <c r="H35" s="67">
        <v>62</v>
      </c>
      <c r="I35" s="69">
        <v>3</v>
      </c>
      <c r="J35" s="67">
        <v>28</v>
      </c>
      <c r="K35" s="67">
        <v>10</v>
      </c>
      <c r="L35" s="67">
        <v>386</v>
      </c>
      <c r="M35" s="67">
        <v>215</v>
      </c>
      <c r="N35" s="67">
        <v>137</v>
      </c>
      <c r="O35" s="66">
        <v>138</v>
      </c>
      <c r="P35" s="15" t="s">
        <v>215</v>
      </c>
    </row>
    <row r="36" spans="1:16" ht="12" customHeight="1">
      <c r="A36" s="130" t="s">
        <v>203</v>
      </c>
      <c r="B36" s="64">
        <v>667</v>
      </c>
      <c r="C36" s="64">
        <v>728</v>
      </c>
      <c r="D36" s="64">
        <v>60</v>
      </c>
      <c r="E36" s="64">
        <v>3</v>
      </c>
      <c r="F36" s="64">
        <v>19</v>
      </c>
      <c r="G36" s="64">
        <v>219</v>
      </c>
      <c r="H36" s="64">
        <v>25</v>
      </c>
      <c r="I36" s="63">
        <v>1</v>
      </c>
      <c r="J36" s="64">
        <v>10</v>
      </c>
      <c r="K36" s="64">
        <v>3</v>
      </c>
      <c r="L36" s="64">
        <v>219</v>
      </c>
      <c r="M36" s="64">
        <v>96</v>
      </c>
      <c r="N36" s="64">
        <v>73</v>
      </c>
      <c r="O36" s="65">
        <v>62</v>
      </c>
      <c r="P36" s="119" t="s">
        <v>203</v>
      </c>
    </row>
    <row r="37" spans="1:16" ht="12" customHeight="1">
      <c r="A37" s="76" t="s">
        <v>218</v>
      </c>
      <c r="B37" s="64">
        <v>654</v>
      </c>
      <c r="C37" s="64">
        <v>724</v>
      </c>
      <c r="D37" s="64">
        <v>83</v>
      </c>
      <c r="E37" s="64">
        <v>2</v>
      </c>
      <c r="F37" s="64">
        <v>23</v>
      </c>
      <c r="G37" s="64">
        <v>202</v>
      </c>
      <c r="H37" s="64">
        <v>37</v>
      </c>
      <c r="I37" s="63">
        <v>2</v>
      </c>
      <c r="J37" s="64">
        <v>18</v>
      </c>
      <c r="K37" s="64">
        <v>7</v>
      </c>
      <c r="L37" s="64">
        <v>167</v>
      </c>
      <c r="M37" s="64">
        <v>119</v>
      </c>
      <c r="N37" s="64">
        <v>64</v>
      </c>
      <c r="O37" s="65">
        <v>76</v>
      </c>
      <c r="P37" s="5" t="s">
        <v>218</v>
      </c>
    </row>
    <row r="38" spans="1:16" ht="12" customHeight="1">
      <c r="B38" s="64"/>
      <c r="C38" s="64"/>
      <c r="D38" s="64"/>
      <c r="E38" s="64"/>
      <c r="F38" s="64"/>
      <c r="G38" s="64"/>
      <c r="H38" s="64"/>
      <c r="I38" s="64"/>
      <c r="J38" s="64"/>
      <c r="K38" s="64"/>
      <c r="L38" s="64"/>
      <c r="M38" s="64"/>
      <c r="N38" s="64"/>
      <c r="O38" s="64"/>
      <c r="P38" s="14"/>
    </row>
    <row r="39" spans="1:16" ht="19.899999999999999" customHeight="1">
      <c r="A39" s="3"/>
      <c r="B39" s="185" t="s">
        <v>196</v>
      </c>
      <c r="C39" s="185"/>
      <c r="D39" s="185"/>
      <c r="E39" s="185"/>
      <c r="F39" s="185"/>
      <c r="G39" s="185"/>
      <c r="H39" s="185"/>
      <c r="I39" s="185" t="s">
        <v>196</v>
      </c>
      <c r="J39" s="185"/>
      <c r="K39" s="185"/>
      <c r="L39" s="185"/>
      <c r="M39" s="185"/>
      <c r="N39" s="185"/>
      <c r="O39" s="185"/>
      <c r="P39" s="13"/>
    </row>
    <row r="40" spans="1:16" ht="12" customHeight="1">
      <c r="A40" s="17" t="s">
        <v>11</v>
      </c>
      <c r="B40" s="64">
        <v>166</v>
      </c>
      <c r="C40" s="64">
        <v>170</v>
      </c>
      <c r="D40" s="64">
        <v>15</v>
      </c>
      <c r="E40" s="64">
        <v>3</v>
      </c>
      <c r="F40" s="64">
        <v>3</v>
      </c>
      <c r="G40" s="64">
        <v>57</v>
      </c>
      <c r="H40" s="63">
        <v>2</v>
      </c>
      <c r="I40" s="63" t="s">
        <v>101</v>
      </c>
      <c r="J40" s="63">
        <v>2</v>
      </c>
      <c r="K40" s="63">
        <v>1</v>
      </c>
      <c r="L40" s="63">
        <v>36</v>
      </c>
      <c r="M40" s="63">
        <v>14</v>
      </c>
      <c r="N40" s="64">
        <v>37</v>
      </c>
      <c r="O40" s="65">
        <v>4</v>
      </c>
      <c r="P40" s="14" t="s">
        <v>11</v>
      </c>
    </row>
    <row r="41" spans="1:16" ht="12" customHeight="1">
      <c r="A41" s="17" t="s">
        <v>12</v>
      </c>
      <c r="B41" s="64">
        <v>334</v>
      </c>
      <c r="C41" s="64">
        <v>347</v>
      </c>
      <c r="D41" s="64">
        <v>65</v>
      </c>
      <c r="E41" s="63">
        <v>2</v>
      </c>
      <c r="F41" s="64">
        <v>10</v>
      </c>
      <c r="G41" s="64">
        <v>88</v>
      </c>
      <c r="H41" s="64">
        <v>2</v>
      </c>
      <c r="I41" s="63">
        <v>1</v>
      </c>
      <c r="J41" s="63">
        <v>1</v>
      </c>
      <c r="K41" s="63" t="s">
        <v>101</v>
      </c>
      <c r="L41" s="63">
        <v>80</v>
      </c>
      <c r="M41" s="63">
        <v>17</v>
      </c>
      <c r="N41" s="64">
        <v>81</v>
      </c>
      <c r="O41" s="65">
        <v>5</v>
      </c>
      <c r="P41" s="14" t="s">
        <v>12</v>
      </c>
    </row>
    <row r="42" spans="1:16" ht="12" customHeight="1">
      <c r="A42" s="17" t="s">
        <v>13</v>
      </c>
      <c r="B42" s="64">
        <v>487</v>
      </c>
      <c r="C42" s="64">
        <v>512</v>
      </c>
      <c r="D42" s="64">
        <v>72</v>
      </c>
      <c r="E42" s="63">
        <v>1</v>
      </c>
      <c r="F42" s="64">
        <v>16</v>
      </c>
      <c r="G42" s="64">
        <v>132</v>
      </c>
      <c r="H42" s="64">
        <v>8</v>
      </c>
      <c r="I42" s="63">
        <v>1</v>
      </c>
      <c r="J42" s="63">
        <v>1</v>
      </c>
      <c r="K42" s="63">
        <v>2</v>
      </c>
      <c r="L42" s="64">
        <v>116</v>
      </c>
      <c r="M42" s="64">
        <v>29</v>
      </c>
      <c r="N42" s="64">
        <v>134</v>
      </c>
      <c r="O42" s="65">
        <v>8</v>
      </c>
      <c r="P42" s="14" t="s">
        <v>13</v>
      </c>
    </row>
    <row r="43" spans="1:16" ht="12" customHeight="1">
      <c r="A43" s="17" t="s">
        <v>15</v>
      </c>
      <c r="B43" s="64">
        <v>601</v>
      </c>
      <c r="C43" s="64">
        <v>630</v>
      </c>
      <c r="D43" s="64">
        <v>77</v>
      </c>
      <c r="E43" s="63" t="s">
        <v>101</v>
      </c>
      <c r="F43" s="64">
        <v>27</v>
      </c>
      <c r="G43" s="64">
        <v>173</v>
      </c>
      <c r="H43" s="64">
        <v>7</v>
      </c>
      <c r="I43" s="64">
        <v>4</v>
      </c>
      <c r="J43" s="63">
        <v>1</v>
      </c>
      <c r="K43" s="64">
        <v>1</v>
      </c>
      <c r="L43" s="64">
        <v>148</v>
      </c>
      <c r="M43" s="64">
        <v>39</v>
      </c>
      <c r="N43" s="64">
        <v>153</v>
      </c>
      <c r="O43" s="65">
        <v>14</v>
      </c>
      <c r="P43" s="14" t="s">
        <v>15</v>
      </c>
    </row>
    <row r="44" spans="1:16" ht="12" customHeight="1">
      <c r="A44" s="17" t="s">
        <v>17</v>
      </c>
      <c r="B44" s="64">
        <v>545</v>
      </c>
      <c r="C44" s="64">
        <v>582</v>
      </c>
      <c r="D44" s="64">
        <v>98</v>
      </c>
      <c r="E44" s="63" t="s">
        <v>101</v>
      </c>
      <c r="F44" s="64">
        <v>17</v>
      </c>
      <c r="G44" s="64">
        <v>174</v>
      </c>
      <c r="H44" s="64">
        <v>10</v>
      </c>
      <c r="I44" s="64">
        <v>3</v>
      </c>
      <c r="J44" s="64">
        <v>5</v>
      </c>
      <c r="K44" s="64">
        <v>8</v>
      </c>
      <c r="L44" s="64">
        <v>115</v>
      </c>
      <c r="M44" s="64">
        <v>35</v>
      </c>
      <c r="N44" s="64">
        <v>117</v>
      </c>
      <c r="O44" s="65">
        <v>14</v>
      </c>
      <c r="P44" s="14" t="s">
        <v>17</v>
      </c>
    </row>
    <row r="45" spans="1:16" ht="12" customHeight="1">
      <c r="A45" s="17" t="s">
        <v>16</v>
      </c>
      <c r="B45" s="64">
        <v>353</v>
      </c>
      <c r="C45" s="64">
        <v>364</v>
      </c>
      <c r="D45" s="64">
        <v>45</v>
      </c>
      <c r="E45" s="63" t="s">
        <v>101</v>
      </c>
      <c r="F45" s="64">
        <v>12</v>
      </c>
      <c r="G45" s="64">
        <v>107</v>
      </c>
      <c r="H45" s="64">
        <v>19</v>
      </c>
      <c r="I45" s="63" t="s">
        <v>101</v>
      </c>
      <c r="J45" s="64">
        <v>3</v>
      </c>
      <c r="K45" s="64">
        <v>8</v>
      </c>
      <c r="L45" s="64">
        <v>57</v>
      </c>
      <c r="M45" s="64">
        <v>22</v>
      </c>
      <c r="N45" s="64">
        <v>91</v>
      </c>
      <c r="O45" s="65">
        <v>7</v>
      </c>
      <c r="P45" s="14" t="s">
        <v>16</v>
      </c>
    </row>
    <row r="46" spans="1:16" ht="12" customHeight="1">
      <c r="A46" s="11" t="s">
        <v>215</v>
      </c>
      <c r="B46" s="67">
        <v>2486</v>
      </c>
      <c r="C46" s="67">
        <v>2605</v>
      </c>
      <c r="D46" s="67">
        <v>372</v>
      </c>
      <c r="E46" s="67">
        <v>6</v>
      </c>
      <c r="F46" s="67">
        <v>85</v>
      </c>
      <c r="G46" s="67">
        <v>731</v>
      </c>
      <c r="H46" s="67">
        <v>48</v>
      </c>
      <c r="I46" s="67">
        <v>9</v>
      </c>
      <c r="J46" s="67">
        <v>13</v>
      </c>
      <c r="K46" s="67">
        <v>20</v>
      </c>
      <c r="L46" s="67">
        <v>552</v>
      </c>
      <c r="M46" s="67">
        <v>156</v>
      </c>
      <c r="N46" s="67">
        <v>613</v>
      </c>
      <c r="O46" s="66">
        <v>52</v>
      </c>
      <c r="P46" s="15" t="s">
        <v>215</v>
      </c>
    </row>
    <row r="47" spans="1:16" ht="12" customHeight="1">
      <c r="A47" s="130" t="s">
        <v>203</v>
      </c>
      <c r="B47" s="64">
        <v>1309</v>
      </c>
      <c r="C47" s="64">
        <v>1374</v>
      </c>
      <c r="D47" s="64">
        <v>206</v>
      </c>
      <c r="E47" s="63">
        <v>4</v>
      </c>
      <c r="F47" s="64">
        <v>38</v>
      </c>
      <c r="G47" s="64">
        <v>380</v>
      </c>
      <c r="H47" s="64">
        <v>27</v>
      </c>
      <c r="I47" s="64">
        <v>6</v>
      </c>
      <c r="J47" s="64">
        <v>8</v>
      </c>
      <c r="K47" s="64">
        <v>9</v>
      </c>
      <c r="L47" s="64">
        <v>301</v>
      </c>
      <c r="M47" s="64">
        <v>86</v>
      </c>
      <c r="N47" s="64">
        <v>309</v>
      </c>
      <c r="O47" s="65">
        <v>29</v>
      </c>
      <c r="P47" s="119" t="s">
        <v>203</v>
      </c>
    </row>
    <row r="48" spans="1:16" ht="12" customHeight="1">
      <c r="A48" s="76" t="s">
        <v>218</v>
      </c>
      <c r="B48" s="64">
        <v>1177</v>
      </c>
      <c r="C48" s="64">
        <v>1231</v>
      </c>
      <c r="D48" s="64">
        <v>166</v>
      </c>
      <c r="E48" s="64">
        <v>2</v>
      </c>
      <c r="F48" s="64">
        <v>47</v>
      </c>
      <c r="G48" s="64">
        <v>351</v>
      </c>
      <c r="H48" s="64">
        <v>21</v>
      </c>
      <c r="I48" s="63">
        <v>3</v>
      </c>
      <c r="J48" s="64">
        <v>5</v>
      </c>
      <c r="K48" s="64">
        <v>11</v>
      </c>
      <c r="L48" s="64">
        <v>251</v>
      </c>
      <c r="M48" s="64">
        <v>70</v>
      </c>
      <c r="N48" s="64">
        <v>304</v>
      </c>
      <c r="O48" s="65">
        <v>23</v>
      </c>
      <c r="P48" s="5" t="s">
        <v>218</v>
      </c>
    </row>
    <row r="49" spans="1:15" ht="12" customHeight="1">
      <c r="A49" s="24" t="s">
        <v>29</v>
      </c>
      <c r="B49" s="64"/>
      <c r="C49" s="64"/>
      <c r="D49" s="64"/>
      <c r="E49" s="64"/>
      <c r="F49" s="64"/>
      <c r="G49" s="64"/>
      <c r="H49" s="64"/>
      <c r="I49" s="64"/>
      <c r="J49" s="64"/>
      <c r="K49" s="64"/>
      <c r="L49" s="64"/>
      <c r="M49" s="64"/>
      <c r="N49" s="64"/>
      <c r="O49" s="64"/>
    </row>
    <row r="50" spans="1:15" ht="12" customHeight="1">
      <c r="A50" s="98" t="s">
        <v>169</v>
      </c>
    </row>
    <row r="51" spans="1:15">
      <c r="A51" s="21" t="s">
        <v>174</v>
      </c>
    </row>
    <row r="52" spans="1:15" ht="19.149999999999999" customHeight="1">
      <c r="A52" s="168" t="s">
        <v>220</v>
      </c>
      <c r="B52" s="168"/>
      <c r="C52" s="168"/>
      <c r="D52" s="168"/>
      <c r="E52" s="168"/>
      <c r="F52" s="168"/>
      <c r="G52" s="168"/>
      <c r="H52" s="168"/>
      <c r="I52" s="134"/>
    </row>
  </sheetData>
  <mergeCells count="17">
    <mergeCell ref="I17:O17"/>
    <mergeCell ref="B17:H17"/>
    <mergeCell ref="B6:H6"/>
    <mergeCell ref="A1:H1"/>
    <mergeCell ref="P3:P4"/>
    <mergeCell ref="O3:O4"/>
    <mergeCell ref="C3:C4"/>
    <mergeCell ref="A3:A4"/>
    <mergeCell ref="B3:B4"/>
    <mergeCell ref="I3:N3"/>
    <mergeCell ref="D3:H3"/>
    <mergeCell ref="I6:O6"/>
    <mergeCell ref="A52:H52"/>
    <mergeCell ref="I28:O28"/>
    <mergeCell ref="I39:O39"/>
    <mergeCell ref="B39:H39"/>
    <mergeCell ref="B28:H28"/>
  </mergeCells>
  <phoneticPr fontId="1" type="noConversion"/>
  <hyperlinks>
    <hyperlink ref="A1:G1" location="Inhaltsverzeichnis!A23:C27" display="Inhaltsverzeichnis!A23:C27" xr:uid="{00000000-0004-0000-0900-000000000000}"/>
    <hyperlink ref="A1:H1" location="Inhaltsverzeichnis!A37" display="Inhaltsverzeichnis!A37" xr:uid="{00000000-0004-0000-0900-000001000000}"/>
  </hyperlinks>
  <pageMargins left="0.59055118110236227" right="0.59055118110236227" top="0.78740157480314965" bottom="0.59055118110236227" header="0.31496062992125984" footer="0.23622047244094491"/>
  <pageSetup paperSize="9" firstPageNumber="14"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8" max="1048575" man="1"/>
  </col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O53"/>
  <sheetViews>
    <sheetView zoomScaleNormal="100" workbookViewId="0">
      <pane xSplit="2" ySplit="4" topLeftCell="C5" activePane="bottomRight" state="frozen"/>
      <selection activeCell="A14" sqref="A14"/>
      <selection pane="topRight" activeCell="A14" sqref="A14"/>
      <selection pane="bottomLeft" activeCell="A14" sqref="A14"/>
      <selection pane="bottomRight" activeCell="C5" sqref="C5"/>
    </sheetView>
  </sheetViews>
  <sheetFormatPr baseColWidth="10" defaultColWidth="11.5703125" defaultRowHeight="11.25"/>
  <cols>
    <col min="1" max="1" width="2.7109375" style="1" customWidth="1"/>
    <col min="2" max="2" width="27.140625" style="1" customWidth="1"/>
    <col min="3" max="7" width="12.28515625" style="1" customWidth="1"/>
    <col min="8" max="13" width="11.28515625" style="1" customWidth="1"/>
    <col min="14" max="14" width="23.28515625" style="1" customWidth="1"/>
    <col min="15" max="15" width="11.5703125" style="139"/>
    <col min="16" max="16384" width="11.5703125" style="1"/>
  </cols>
  <sheetData>
    <row r="1" spans="2:14" ht="24" customHeight="1">
      <c r="B1" s="167" t="s">
        <v>235</v>
      </c>
      <c r="C1" s="167"/>
      <c r="D1" s="167"/>
      <c r="E1" s="167"/>
      <c r="F1" s="167"/>
      <c r="G1" s="167"/>
      <c r="H1" s="20"/>
      <c r="I1" s="20"/>
    </row>
    <row r="2" spans="2:14" ht="12" customHeight="1"/>
    <row r="3" spans="2:14" ht="12" customHeight="1">
      <c r="B3" s="177" t="s">
        <v>172</v>
      </c>
      <c r="C3" s="173" t="s">
        <v>0</v>
      </c>
      <c r="D3" s="169" t="s">
        <v>189</v>
      </c>
      <c r="E3" s="170"/>
      <c r="F3" s="170"/>
      <c r="G3" s="170"/>
      <c r="H3" s="171" t="s">
        <v>30</v>
      </c>
      <c r="I3" s="171"/>
      <c r="J3" s="171"/>
      <c r="K3" s="171"/>
      <c r="L3" s="171"/>
      <c r="M3" s="172"/>
      <c r="N3" s="176" t="s">
        <v>172</v>
      </c>
    </row>
    <row r="4" spans="2:14" ht="43.15" customHeight="1">
      <c r="B4" s="177"/>
      <c r="C4" s="173"/>
      <c r="D4" s="10" t="s">
        <v>20</v>
      </c>
      <c r="E4" s="8" t="s">
        <v>21</v>
      </c>
      <c r="F4" s="8" t="s">
        <v>131</v>
      </c>
      <c r="G4" s="9" t="s">
        <v>22</v>
      </c>
      <c r="H4" s="7" t="s">
        <v>23</v>
      </c>
      <c r="I4" s="8" t="s">
        <v>24</v>
      </c>
      <c r="J4" s="8" t="s">
        <v>25</v>
      </c>
      <c r="K4" s="8" t="s">
        <v>28</v>
      </c>
      <c r="L4" s="8" t="s">
        <v>26</v>
      </c>
      <c r="M4" s="8" t="s">
        <v>27</v>
      </c>
      <c r="N4" s="176"/>
    </row>
    <row r="5" spans="2:14" ht="12" customHeight="1"/>
    <row r="6" spans="2:14" ht="12" customHeight="1">
      <c r="B6" s="17" t="s">
        <v>31</v>
      </c>
      <c r="C6" s="64">
        <v>15</v>
      </c>
      <c r="D6" s="64">
        <v>6</v>
      </c>
      <c r="E6" s="64">
        <v>9</v>
      </c>
      <c r="F6" s="63" t="s">
        <v>101</v>
      </c>
      <c r="G6" s="63" t="s">
        <v>101</v>
      </c>
      <c r="H6" s="63" t="s">
        <v>101</v>
      </c>
      <c r="I6" s="63" t="s">
        <v>101</v>
      </c>
      <c r="J6" s="63" t="s">
        <v>101</v>
      </c>
      <c r="K6" s="63" t="s">
        <v>101</v>
      </c>
      <c r="L6" s="63" t="s">
        <v>101</v>
      </c>
      <c r="M6" s="65" t="s">
        <v>101</v>
      </c>
      <c r="N6" s="14" t="s">
        <v>31</v>
      </c>
    </row>
    <row r="7" spans="2:14" ht="12" customHeight="1">
      <c r="B7" s="1" t="s">
        <v>39</v>
      </c>
      <c r="C7" s="64" t="s">
        <v>216</v>
      </c>
      <c r="D7" s="64" t="s">
        <v>216</v>
      </c>
      <c r="E7" s="64" t="s">
        <v>216</v>
      </c>
      <c r="F7" s="64" t="s">
        <v>216</v>
      </c>
      <c r="G7" s="64" t="s">
        <v>216</v>
      </c>
      <c r="H7" s="64" t="s">
        <v>216</v>
      </c>
      <c r="I7" s="64" t="s">
        <v>216</v>
      </c>
      <c r="J7" s="64" t="s">
        <v>216</v>
      </c>
      <c r="K7" s="64" t="s">
        <v>216</v>
      </c>
      <c r="L7" s="64" t="s">
        <v>216</v>
      </c>
      <c r="M7" s="65" t="s">
        <v>216</v>
      </c>
      <c r="N7" s="13" t="s">
        <v>39</v>
      </c>
    </row>
    <row r="8" spans="2:14" ht="12" customHeight="1">
      <c r="B8" s="3" t="s">
        <v>134</v>
      </c>
      <c r="C8" s="63">
        <v>1</v>
      </c>
      <c r="D8" s="63" t="s">
        <v>101</v>
      </c>
      <c r="E8" s="63">
        <v>1</v>
      </c>
      <c r="F8" s="63" t="s">
        <v>101</v>
      </c>
      <c r="G8" s="63" t="s">
        <v>101</v>
      </c>
      <c r="H8" s="63" t="s">
        <v>101</v>
      </c>
      <c r="I8" s="63" t="s">
        <v>101</v>
      </c>
      <c r="J8" s="63" t="s">
        <v>101</v>
      </c>
      <c r="K8" s="63" t="s">
        <v>101</v>
      </c>
      <c r="L8" s="63" t="s">
        <v>101</v>
      </c>
      <c r="M8" s="65" t="s">
        <v>101</v>
      </c>
      <c r="N8" s="5" t="s">
        <v>134</v>
      </c>
    </row>
    <row r="9" spans="2:14" ht="12" customHeight="1">
      <c r="B9" s="3" t="s">
        <v>32</v>
      </c>
      <c r="C9" s="64">
        <v>10</v>
      </c>
      <c r="D9" s="64">
        <v>5</v>
      </c>
      <c r="E9" s="64">
        <v>5</v>
      </c>
      <c r="F9" s="63" t="s">
        <v>101</v>
      </c>
      <c r="G9" s="63" t="s">
        <v>101</v>
      </c>
      <c r="H9" s="63" t="s">
        <v>101</v>
      </c>
      <c r="I9" s="63" t="s">
        <v>101</v>
      </c>
      <c r="J9" s="63" t="s">
        <v>101</v>
      </c>
      <c r="K9" s="63" t="s">
        <v>101</v>
      </c>
      <c r="L9" s="63" t="s">
        <v>101</v>
      </c>
      <c r="M9" s="65" t="s">
        <v>101</v>
      </c>
      <c r="N9" s="5" t="s">
        <v>32</v>
      </c>
    </row>
    <row r="10" spans="2:14" ht="12" customHeight="1">
      <c r="B10" s="3" t="s">
        <v>33</v>
      </c>
      <c r="C10" s="63">
        <v>1</v>
      </c>
      <c r="D10" s="63">
        <v>1</v>
      </c>
      <c r="E10" s="63" t="s">
        <v>101</v>
      </c>
      <c r="F10" s="63" t="s">
        <v>101</v>
      </c>
      <c r="G10" s="63" t="s">
        <v>101</v>
      </c>
      <c r="H10" s="63" t="s">
        <v>101</v>
      </c>
      <c r="I10" s="63" t="s">
        <v>101</v>
      </c>
      <c r="J10" s="63" t="s">
        <v>101</v>
      </c>
      <c r="K10" s="63" t="s">
        <v>101</v>
      </c>
      <c r="L10" s="63" t="s">
        <v>101</v>
      </c>
      <c r="M10" s="65" t="s">
        <v>101</v>
      </c>
      <c r="N10" s="5" t="s">
        <v>33</v>
      </c>
    </row>
    <row r="11" spans="2:14" ht="12" customHeight="1">
      <c r="B11" s="3" t="s">
        <v>34</v>
      </c>
      <c r="C11" s="64">
        <v>3</v>
      </c>
      <c r="D11" s="63" t="s">
        <v>101</v>
      </c>
      <c r="E11" s="64">
        <v>3</v>
      </c>
      <c r="F11" s="63" t="s">
        <v>101</v>
      </c>
      <c r="G11" s="63" t="s">
        <v>101</v>
      </c>
      <c r="H11" s="63" t="s">
        <v>101</v>
      </c>
      <c r="I11" s="63" t="s">
        <v>101</v>
      </c>
      <c r="J11" s="63" t="s">
        <v>101</v>
      </c>
      <c r="K11" s="63" t="s">
        <v>101</v>
      </c>
      <c r="L11" s="63" t="s">
        <v>101</v>
      </c>
      <c r="M11" s="65" t="s">
        <v>101</v>
      </c>
      <c r="N11" s="5" t="s">
        <v>34</v>
      </c>
    </row>
    <row r="12" spans="2:14" ht="12" customHeight="1">
      <c r="B12" s="3" t="s">
        <v>35</v>
      </c>
      <c r="C12" s="63" t="s">
        <v>101</v>
      </c>
      <c r="D12" s="63" t="s">
        <v>101</v>
      </c>
      <c r="E12" s="63" t="s">
        <v>101</v>
      </c>
      <c r="F12" s="63" t="s">
        <v>101</v>
      </c>
      <c r="G12" s="63" t="s">
        <v>101</v>
      </c>
      <c r="H12" s="63" t="s">
        <v>101</v>
      </c>
      <c r="I12" s="63" t="s">
        <v>101</v>
      </c>
      <c r="J12" s="63" t="s">
        <v>101</v>
      </c>
      <c r="K12" s="63" t="s">
        <v>101</v>
      </c>
      <c r="L12" s="63" t="s">
        <v>101</v>
      </c>
      <c r="M12" s="65" t="s">
        <v>101</v>
      </c>
      <c r="N12" s="5" t="s">
        <v>35</v>
      </c>
    </row>
    <row r="13" spans="2:14" ht="12" customHeight="1">
      <c r="C13" s="64"/>
      <c r="D13" s="64"/>
      <c r="E13" s="64"/>
      <c r="G13" s="64"/>
      <c r="H13" s="64"/>
      <c r="N13" s="13"/>
    </row>
    <row r="14" spans="2:14" ht="12" customHeight="1">
      <c r="B14" s="17" t="s">
        <v>36</v>
      </c>
      <c r="C14" s="64">
        <v>1031</v>
      </c>
      <c r="D14" s="64">
        <v>372</v>
      </c>
      <c r="E14" s="64">
        <v>500</v>
      </c>
      <c r="F14" s="64">
        <v>123</v>
      </c>
      <c r="G14" s="64">
        <v>14</v>
      </c>
      <c r="H14" s="64">
        <v>1</v>
      </c>
      <c r="I14" s="64">
        <v>4</v>
      </c>
      <c r="J14" s="64">
        <v>16</v>
      </c>
      <c r="K14" s="63" t="s">
        <v>101</v>
      </c>
      <c r="L14" s="63" t="s">
        <v>101</v>
      </c>
      <c r="M14" s="65">
        <v>1</v>
      </c>
      <c r="N14" s="14" t="s">
        <v>36</v>
      </c>
    </row>
    <row r="15" spans="2:14" ht="12" customHeight="1">
      <c r="B15" s="1" t="s">
        <v>39</v>
      </c>
      <c r="C15" s="64" t="s">
        <v>216</v>
      </c>
      <c r="D15" s="64" t="s">
        <v>216</v>
      </c>
      <c r="E15" s="64" t="s">
        <v>216</v>
      </c>
      <c r="F15" s="64" t="s">
        <v>216</v>
      </c>
      <c r="G15" s="64" t="s">
        <v>216</v>
      </c>
      <c r="H15" s="64" t="s">
        <v>216</v>
      </c>
      <c r="I15" s="64" t="s">
        <v>216</v>
      </c>
      <c r="J15" s="64" t="s">
        <v>216</v>
      </c>
      <c r="K15" s="63" t="s">
        <v>216</v>
      </c>
      <c r="L15" s="63" t="s">
        <v>216</v>
      </c>
      <c r="M15" s="65" t="s">
        <v>216</v>
      </c>
      <c r="N15" s="13" t="s">
        <v>39</v>
      </c>
    </row>
    <row r="16" spans="2:14" ht="12" customHeight="1">
      <c r="B16" s="3" t="s">
        <v>134</v>
      </c>
      <c r="C16" s="63">
        <v>2</v>
      </c>
      <c r="D16" s="63">
        <v>1</v>
      </c>
      <c r="E16" s="63">
        <v>1</v>
      </c>
      <c r="F16" s="63" t="s">
        <v>101</v>
      </c>
      <c r="G16" s="63" t="s">
        <v>101</v>
      </c>
      <c r="H16" s="63" t="s">
        <v>101</v>
      </c>
      <c r="I16" s="63" t="s">
        <v>101</v>
      </c>
      <c r="J16" s="63" t="s">
        <v>101</v>
      </c>
      <c r="K16" s="63" t="s">
        <v>101</v>
      </c>
      <c r="L16" s="63" t="s">
        <v>101</v>
      </c>
      <c r="M16" s="65" t="s">
        <v>101</v>
      </c>
      <c r="N16" s="5" t="s">
        <v>134</v>
      </c>
    </row>
    <row r="17" spans="2:14" ht="12" customHeight="1">
      <c r="B17" s="3" t="s">
        <v>32</v>
      </c>
      <c r="C17" s="64">
        <v>465</v>
      </c>
      <c r="D17" s="64">
        <v>179</v>
      </c>
      <c r="E17" s="63">
        <v>226</v>
      </c>
      <c r="F17" s="63">
        <v>49</v>
      </c>
      <c r="G17" s="63">
        <v>7</v>
      </c>
      <c r="H17" s="63" t="s">
        <v>101</v>
      </c>
      <c r="I17" s="63">
        <v>1</v>
      </c>
      <c r="J17" s="63">
        <v>3</v>
      </c>
      <c r="K17" s="63" t="s">
        <v>101</v>
      </c>
      <c r="L17" s="63" t="s">
        <v>101</v>
      </c>
      <c r="M17" s="65" t="s">
        <v>101</v>
      </c>
      <c r="N17" s="5" t="s">
        <v>32</v>
      </c>
    </row>
    <row r="18" spans="2:14" ht="12" customHeight="1">
      <c r="B18" s="3" t="s">
        <v>33</v>
      </c>
      <c r="C18" s="64">
        <v>383</v>
      </c>
      <c r="D18" s="64">
        <v>168</v>
      </c>
      <c r="E18" s="64">
        <v>164</v>
      </c>
      <c r="F18" s="64">
        <v>38</v>
      </c>
      <c r="G18" s="64">
        <v>3</v>
      </c>
      <c r="H18" s="63">
        <v>1</v>
      </c>
      <c r="I18" s="63">
        <v>2</v>
      </c>
      <c r="J18" s="63">
        <v>6</v>
      </c>
      <c r="K18" s="63" t="s">
        <v>101</v>
      </c>
      <c r="L18" s="63" t="s">
        <v>101</v>
      </c>
      <c r="M18" s="65">
        <v>1</v>
      </c>
      <c r="N18" s="5" t="s">
        <v>33</v>
      </c>
    </row>
    <row r="19" spans="2:14" ht="12" customHeight="1">
      <c r="B19" s="3" t="s">
        <v>34</v>
      </c>
      <c r="C19" s="64">
        <v>177</v>
      </c>
      <c r="D19" s="64">
        <v>24</v>
      </c>
      <c r="E19" s="64">
        <v>106</v>
      </c>
      <c r="F19" s="64">
        <v>36</v>
      </c>
      <c r="G19" s="63">
        <v>3</v>
      </c>
      <c r="H19" s="63" t="s">
        <v>101</v>
      </c>
      <c r="I19" s="63">
        <v>1</v>
      </c>
      <c r="J19" s="63">
        <v>7</v>
      </c>
      <c r="K19" s="63" t="s">
        <v>101</v>
      </c>
      <c r="L19" s="63" t="s">
        <v>101</v>
      </c>
      <c r="M19" s="65" t="s">
        <v>101</v>
      </c>
      <c r="N19" s="5" t="s">
        <v>34</v>
      </c>
    </row>
    <row r="20" spans="2:14" ht="12" customHeight="1">
      <c r="B20" s="3" t="s">
        <v>35</v>
      </c>
      <c r="C20" s="64">
        <v>4</v>
      </c>
      <c r="D20" s="63" t="s">
        <v>101</v>
      </c>
      <c r="E20" s="64">
        <v>3</v>
      </c>
      <c r="F20" s="63" t="s">
        <v>101</v>
      </c>
      <c r="G20" s="63">
        <v>1</v>
      </c>
      <c r="H20" s="63" t="s">
        <v>101</v>
      </c>
      <c r="I20" s="63" t="s">
        <v>101</v>
      </c>
      <c r="J20" s="63" t="s">
        <v>101</v>
      </c>
      <c r="K20" s="63" t="s">
        <v>101</v>
      </c>
      <c r="L20" s="63" t="s">
        <v>101</v>
      </c>
      <c r="M20" s="65" t="s">
        <v>101</v>
      </c>
      <c r="N20" s="5" t="s">
        <v>35</v>
      </c>
    </row>
    <row r="21" spans="2:14" ht="12" customHeight="1">
      <c r="N21" s="13"/>
    </row>
    <row r="22" spans="2:14" ht="12" customHeight="1">
      <c r="B22" s="17" t="s">
        <v>135</v>
      </c>
      <c r="C22" s="64">
        <v>6068</v>
      </c>
      <c r="D22" s="63">
        <v>2160</v>
      </c>
      <c r="E22" s="64">
        <v>2603</v>
      </c>
      <c r="F22" s="63">
        <v>976</v>
      </c>
      <c r="G22" s="63">
        <v>82</v>
      </c>
      <c r="H22" s="63">
        <v>32</v>
      </c>
      <c r="I22" s="63">
        <v>44</v>
      </c>
      <c r="J22" s="63">
        <v>141</v>
      </c>
      <c r="K22" s="63">
        <v>4</v>
      </c>
      <c r="L22" s="63">
        <v>14</v>
      </c>
      <c r="M22" s="65">
        <v>12</v>
      </c>
      <c r="N22" s="14" t="s">
        <v>135</v>
      </c>
    </row>
    <row r="23" spans="2:14" ht="12" customHeight="1">
      <c r="B23" s="1" t="s">
        <v>39</v>
      </c>
      <c r="C23" s="64" t="s">
        <v>216</v>
      </c>
      <c r="D23" s="64" t="s">
        <v>216</v>
      </c>
      <c r="E23" s="64" t="s">
        <v>216</v>
      </c>
      <c r="F23" s="64" t="s">
        <v>216</v>
      </c>
      <c r="G23" s="64" t="s">
        <v>216</v>
      </c>
      <c r="H23" s="64" t="s">
        <v>216</v>
      </c>
      <c r="I23" s="64" t="s">
        <v>216</v>
      </c>
      <c r="J23" s="64" t="s">
        <v>216</v>
      </c>
      <c r="K23" s="64" t="s">
        <v>216</v>
      </c>
      <c r="L23" s="64" t="s">
        <v>216</v>
      </c>
      <c r="M23" s="65" t="s">
        <v>216</v>
      </c>
      <c r="N23" s="13" t="s">
        <v>39</v>
      </c>
    </row>
    <row r="24" spans="2:14" ht="12" customHeight="1">
      <c r="B24" s="3" t="s">
        <v>134</v>
      </c>
      <c r="C24" s="63" t="s">
        <v>101</v>
      </c>
      <c r="D24" s="63" t="s">
        <v>101</v>
      </c>
      <c r="E24" s="63" t="s">
        <v>101</v>
      </c>
      <c r="F24" s="63" t="s">
        <v>101</v>
      </c>
      <c r="G24" s="63" t="s">
        <v>101</v>
      </c>
      <c r="H24" s="63" t="s">
        <v>101</v>
      </c>
      <c r="I24" s="63" t="s">
        <v>101</v>
      </c>
      <c r="J24" s="63" t="s">
        <v>101</v>
      </c>
      <c r="K24" s="63" t="s">
        <v>101</v>
      </c>
      <c r="L24" s="63" t="s">
        <v>101</v>
      </c>
      <c r="M24" s="65" t="s">
        <v>101</v>
      </c>
      <c r="N24" s="5" t="s">
        <v>134</v>
      </c>
    </row>
    <row r="25" spans="2:14" ht="12" customHeight="1">
      <c r="B25" s="3" t="s">
        <v>32</v>
      </c>
      <c r="C25" s="64">
        <v>71</v>
      </c>
      <c r="D25" s="64">
        <v>22</v>
      </c>
      <c r="E25" s="64">
        <v>33</v>
      </c>
      <c r="F25" s="64">
        <v>12</v>
      </c>
      <c r="G25" s="63">
        <v>1</v>
      </c>
      <c r="H25" s="63" t="s">
        <v>101</v>
      </c>
      <c r="I25" s="63">
        <v>2</v>
      </c>
      <c r="J25" s="63">
        <v>1</v>
      </c>
      <c r="K25" s="63" t="s">
        <v>101</v>
      </c>
      <c r="L25" s="63" t="s">
        <v>101</v>
      </c>
      <c r="M25" s="65" t="s">
        <v>101</v>
      </c>
      <c r="N25" s="5" t="s">
        <v>32</v>
      </c>
    </row>
    <row r="26" spans="2:14" ht="12" customHeight="1">
      <c r="B26" s="3" t="s">
        <v>33</v>
      </c>
      <c r="C26" s="63">
        <v>5098</v>
      </c>
      <c r="D26" s="63">
        <v>2016</v>
      </c>
      <c r="E26" s="63">
        <v>2037</v>
      </c>
      <c r="F26" s="63">
        <v>807</v>
      </c>
      <c r="G26" s="63">
        <v>48</v>
      </c>
      <c r="H26" s="63">
        <v>24</v>
      </c>
      <c r="I26" s="63">
        <v>33</v>
      </c>
      <c r="J26" s="63">
        <v>112</v>
      </c>
      <c r="K26" s="63">
        <v>4</v>
      </c>
      <c r="L26" s="63">
        <v>8</v>
      </c>
      <c r="M26" s="65">
        <v>9</v>
      </c>
      <c r="N26" s="5" t="s">
        <v>33</v>
      </c>
    </row>
    <row r="27" spans="2:14" ht="12" customHeight="1">
      <c r="B27" s="3" t="s">
        <v>34</v>
      </c>
      <c r="C27" s="64">
        <v>815</v>
      </c>
      <c r="D27" s="64">
        <v>122</v>
      </c>
      <c r="E27" s="64">
        <v>479</v>
      </c>
      <c r="F27" s="64">
        <v>135</v>
      </c>
      <c r="G27" s="63">
        <v>31</v>
      </c>
      <c r="H27" s="63">
        <v>7</v>
      </c>
      <c r="I27" s="63">
        <v>9</v>
      </c>
      <c r="J27" s="64">
        <v>24</v>
      </c>
      <c r="K27" s="63" t="s">
        <v>101</v>
      </c>
      <c r="L27" s="63">
        <v>5</v>
      </c>
      <c r="M27" s="65">
        <v>3</v>
      </c>
      <c r="N27" s="5" t="s">
        <v>34</v>
      </c>
    </row>
    <row r="28" spans="2:14" ht="12" customHeight="1">
      <c r="B28" s="3" t="s">
        <v>35</v>
      </c>
      <c r="C28" s="64">
        <v>84</v>
      </c>
      <c r="D28" s="63" t="s">
        <v>101</v>
      </c>
      <c r="E28" s="64">
        <v>54</v>
      </c>
      <c r="F28" s="64">
        <v>22</v>
      </c>
      <c r="G28" s="63">
        <v>2</v>
      </c>
      <c r="H28" s="63">
        <v>1</v>
      </c>
      <c r="I28" s="63" t="s">
        <v>101</v>
      </c>
      <c r="J28" s="64">
        <v>4</v>
      </c>
      <c r="K28" s="63" t="s">
        <v>101</v>
      </c>
      <c r="L28" s="63">
        <v>1</v>
      </c>
      <c r="M28" s="65" t="s">
        <v>101</v>
      </c>
      <c r="N28" s="5" t="s">
        <v>35</v>
      </c>
    </row>
    <row r="29" spans="2:14" ht="12" customHeight="1">
      <c r="B29" s="3"/>
      <c r="N29" s="5"/>
    </row>
    <row r="30" spans="2:14" ht="12" customHeight="1">
      <c r="B30" s="17" t="s">
        <v>37</v>
      </c>
      <c r="C30" s="64">
        <v>337</v>
      </c>
      <c r="D30" s="64">
        <v>90</v>
      </c>
      <c r="E30" s="64">
        <v>134</v>
      </c>
      <c r="F30" s="64">
        <v>43</v>
      </c>
      <c r="G30" s="64">
        <v>10</v>
      </c>
      <c r="H30" s="64">
        <v>4</v>
      </c>
      <c r="I30" s="64">
        <v>3</v>
      </c>
      <c r="J30" s="64">
        <v>27</v>
      </c>
      <c r="K30" s="63">
        <v>4</v>
      </c>
      <c r="L30" s="63">
        <v>13</v>
      </c>
      <c r="M30" s="65">
        <v>9</v>
      </c>
      <c r="N30" s="14" t="s">
        <v>37</v>
      </c>
    </row>
    <row r="31" spans="2:14" ht="12" customHeight="1">
      <c r="B31" s="1" t="s">
        <v>39</v>
      </c>
      <c r="C31" s="64" t="s">
        <v>216</v>
      </c>
      <c r="D31" s="63" t="s">
        <v>216</v>
      </c>
      <c r="E31" s="64" t="s">
        <v>216</v>
      </c>
      <c r="F31" s="64" t="s">
        <v>216</v>
      </c>
      <c r="G31" s="64" t="s">
        <v>216</v>
      </c>
      <c r="H31" s="63" t="s">
        <v>216</v>
      </c>
      <c r="I31" s="63" t="s">
        <v>216</v>
      </c>
      <c r="J31" s="64" t="s">
        <v>216</v>
      </c>
      <c r="K31" s="63" t="s">
        <v>216</v>
      </c>
      <c r="L31" s="64" t="s">
        <v>216</v>
      </c>
      <c r="M31" s="65" t="s">
        <v>216</v>
      </c>
      <c r="N31" s="13" t="s">
        <v>39</v>
      </c>
    </row>
    <row r="32" spans="2:14" ht="12" customHeight="1">
      <c r="B32" s="3" t="s">
        <v>134</v>
      </c>
      <c r="C32" s="63" t="s">
        <v>101</v>
      </c>
      <c r="D32" s="63" t="s">
        <v>101</v>
      </c>
      <c r="E32" s="63" t="s">
        <v>101</v>
      </c>
      <c r="F32" s="63" t="s">
        <v>101</v>
      </c>
      <c r="G32" s="63" t="s">
        <v>101</v>
      </c>
      <c r="H32" s="63" t="s">
        <v>101</v>
      </c>
      <c r="I32" s="63" t="s">
        <v>101</v>
      </c>
      <c r="J32" s="63" t="s">
        <v>101</v>
      </c>
      <c r="K32" s="63" t="s">
        <v>101</v>
      </c>
      <c r="L32" s="63" t="s">
        <v>101</v>
      </c>
      <c r="M32" s="65" t="s">
        <v>101</v>
      </c>
      <c r="N32" s="5" t="s">
        <v>134</v>
      </c>
    </row>
    <row r="33" spans="2:14" ht="12" customHeight="1">
      <c r="B33" s="3" t="s">
        <v>32</v>
      </c>
      <c r="C33" s="64">
        <v>7</v>
      </c>
      <c r="D33" s="63" t="s">
        <v>101</v>
      </c>
      <c r="E33" s="64">
        <v>7</v>
      </c>
      <c r="F33" s="63" t="s">
        <v>101</v>
      </c>
      <c r="G33" s="63" t="s">
        <v>101</v>
      </c>
      <c r="H33" s="63" t="s">
        <v>101</v>
      </c>
      <c r="I33" s="63" t="s">
        <v>101</v>
      </c>
      <c r="J33" s="63" t="s">
        <v>101</v>
      </c>
      <c r="K33" s="63" t="s">
        <v>101</v>
      </c>
      <c r="L33" s="63" t="s">
        <v>101</v>
      </c>
      <c r="M33" s="65" t="s">
        <v>101</v>
      </c>
      <c r="N33" s="5" t="s">
        <v>32</v>
      </c>
    </row>
    <row r="34" spans="2:14" ht="12" customHeight="1">
      <c r="B34" s="3" t="s">
        <v>33</v>
      </c>
      <c r="C34" s="64">
        <v>67</v>
      </c>
      <c r="D34" s="64">
        <v>16</v>
      </c>
      <c r="E34" s="64">
        <v>28</v>
      </c>
      <c r="F34" s="64">
        <v>14</v>
      </c>
      <c r="G34" s="63">
        <v>3</v>
      </c>
      <c r="H34" s="63" t="s">
        <v>101</v>
      </c>
      <c r="I34" s="63">
        <v>3</v>
      </c>
      <c r="J34" s="63">
        <v>3</v>
      </c>
      <c r="K34" s="63" t="s">
        <v>101</v>
      </c>
      <c r="L34" s="63" t="s">
        <v>101</v>
      </c>
      <c r="M34" s="65" t="s">
        <v>101</v>
      </c>
      <c r="N34" s="5" t="s">
        <v>33</v>
      </c>
    </row>
    <row r="35" spans="2:14" ht="12" customHeight="1">
      <c r="B35" s="3" t="s">
        <v>34</v>
      </c>
      <c r="C35" s="63">
        <v>262</v>
      </c>
      <c r="D35" s="63">
        <v>74</v>
      </c>
      <c r="E35" s="63">
        <v>99</v>
      </c>
      <c r="F35" s="63">
        <v>29</v>
      </c>
      <c r="G35" s="63">
        <v>7</v>
      </c>
      <c r="H35" s="63">
        <v>3</v>
      </c>
      <c r="I35" s="63" t="s">
        <v>101</v>
      </c>
      <c r="J35" s="63">
        <v>24</v>
      </c>
      <c r="K35" s="63">
        <v>4</v>
      </c>
      <c r="L35" s="63">
        <v>13</v>
      </c>
      <c r="M35" s="65">
        <v>9</v>
      </c>
      <c r="N35" s="5" t="s">
        <v>34</v>
      </c>
    </row>
    <row r="36" spans="2:14" ht="12" customHeight="1">
      <c r="B36" s="3" t="s">
        <v>35</v>
      </c>
      <c r="C36" s="63">
        <v>1</v>
      </c>
      <c r="D36" s="63" t="s">
        <v>101</v>
      </c>
      <c r="E36" s="63" t="s">
        <v>101</v>
      </c>
      <c r="F36" s="63" t="s">
        <v>101</v>
      </c>
      <c r="G36" s="63" t="s">
        <v>101</v>
      </c>
      <c r="H36" s="63">
        <v>1</v>
      </c>
      <c r="I36" s="63" t="s">
        <v>101</v>
      </c>
      <c r="J36" s="63" t="s">
        <v>101</v>
      </c>
      <c r="K36" s="63" t="s">
        <v>101</v>
      </c>
      <c r="L36" s="63" t="s">
        <v>101</v>
      </c>
      <c r="M36" s="65" t="s">
        <v>101</v>
      </c>
      <c r="N36" s="5" t="s">
        <v>35</v>
      </c>
    </row>
    <row r="37" spans="2:14" ht="12" customHeight="1">
      <c r="N37" s="13"/>
    </row>
    <row r="38" spans="2:14" ht="12" customHeight="1">
      <c r="B38" s="17" t="s">
        <v>38</v>
      </c>
      <c r="C38" s="64">
        <v>32</v>
      </c>
      <c r="D38" s="63" t="s">
        <v>101</v>
      </c>
      <c r="E38" s="64">
        <v>15</v>
      </c>
      <c r="F38" s="64">
        <v>8</v>
      </c>
      <c r="G38" s="63">
        <v>2</v>
      </c>
      <c r="H38" s="63">
        <v>3</v>
      </c>
      <c r="I38" s="63">
        <v>2</v>
      </c>
      <c r="J38" s="63">
        <v>2</v>
      </c>
      <c r="K38" s="63" t="s">
        <v>101</v>
      </c>
      <c r="L38" s="63" t="s">
        <v>101</v>
      </c>
      <c r="M38" s="65" t="s">
        <v>101</v>
      </c>
      <c r="N38" s="14" t="s">
        <v>38</v>
      </c>
    </row>
    <row r="39" spans="2:14" ht="12" customHeight="1">
      <c r="B39" s="1" t="s">
        <v>39</v>
      </c>
      <c r="C39" s="64" t="s">
        <v>216</v>
      </c>
      <c r="D39" s="64" t="s">
        <v>216</v>
      </c>
      <c r="E39" s="64" t="s">
        <v>216</v>
      </c>
      <c r="F39" s="64" t="s">
        <v>216</v>
      </c>
      <c r="G39" s="64" t="s">
        <v>216</v>
      </c>
      <c r="H39" s="64" t="s">
        <v>216</v>
      </c>
      <c r="I39" s="63" t="s">
        <v>216</v>
      </c>
      <c r="J39" s="64" t="s">
        <v>216</v>
      </c>
      <c r="K39" s="63" t="s">
        <v>216</v>
      </c>
      <c r="L39" s="64" t="s">
        <v>216</v>
      </c>
      <c r="M39" s="65" t="s">
        <v>216</v>
      </c>
      <c r="N39" s="13" t="s">
        <v>39</v>
      </c>
    </row>
    <row r="40" spans="2:14" ht="12" customHeight="1">
      <c r="B40" s="3" t="s">
        <v>134</v>
      </c>
      <c r="C40" s="63" t="s">
        <v>101</v>
      </c>
      <c r="D40" s="63" t="s">
        <v>101</v>
      </c>
      <c r="E40" s="63" t="s">
        <v>101</v>
      </c>
      <c r="F40" s="63" t="s">
        <v>101</v>
      </c>
      <c r="G40" s="63" t="s">
        <v>101</v>
      </c>
      <c r="H40" s="63" t="s">
        <v>101</v>
      </c>
      <c r="I40" s="63" t="s">
        <v>101</v>
      </c>
      <c r="J40" s="63" t="s">
        <v>101</v>
      </c>
      <c r="K40" s="63" t="s">
        <v>101</v>
      </c>
      <c r="L40" s="63" t="s">
        <v>101</v>
      </c>
      <c r="M40" s="65" t="s">
        <v>101</v>
      </c>
      <c r="N40" s="5" t="s">
        <v>134</v>
      </c>
    </row>
    <row r="41" spans="2:14" ht="12" customHeight="1">
      <c r="B41" s="3" t="s">
        <v>32</v>
      </c>
      <c r="C41" s="63" t="s">
        <v>101</v>
      </c>
      <c r="D41" s="63" t="s">
        <v>101</v>
      </c>
      <c r="E41" s="63" t="s">
        <v>101</v>
      </c>
      <c r="F41" s="63" t="s">
        <v>101</v>
      </c>
      <c r="G41" s="63" t="s">
        <v>101</v>
      </c>
      <c r="H41" s="63" t="s">
        <v>101</v>
      </c>
      <c r="I41" s="63" t="s">
        <v>101</v>
      </c>
      <c r="J41" s="63" t="s">
        <v>101</v>
      </c>
      <c r="K41" s="63" t="s">
        <v>101</v>
      </c>
      <c r="L41" s="63" t="s">
        <v>101</v>
      </c>
      <c r="M41" s="65" t="s">
        <v>101</v>
      </c>
      <c r="N41" s="5" t="s">
        <v>32</v>
      </c>
    </row>
    <row r="42" spans="2:14" ht="12" customHeight="1">
      <c r="B42" s="3" t="s">
        <v>33</v>
      </c>
      <c r="C42" s="64">
        <v>29</v>
      </c>
      <c r="D42" s="63" t="s">
        <v>101</v>
      </c>
      <c r="E42" s="64">
        <v>15</v>
      </c>
      <c r="F42" s="64">
        <v>8</v>
      </c>
      <c r="G42" s="63">
        <v>2</v>
      </c>
      <c r="H42" s="63">
        <v>2</v>
      </c>
      <c r="I42" s="63">
        <v>2</v>
      </c>
      <c r="J42" s="63" t="s">
        <v>101</v>
      </c>
      <c r="K42" s="63" t="s">
        <v>101</v>
      </c>
      <c r="L42" s="63" t="s">
        <v>101</v>
      </c>
      <c r="M42" s="65" t="s">
        <v>101</v>
      </c>
      <c r="N42" s="5" t="s">
        <v>33</v>
      </c>
    </row>
    <row r="43" spans="2:14" ht="12" customHeight="1">
      <c r="B43" s="3" t="s">
        <v>34</v>
      </c>
      <c r="C43" s="63">
        <v>3</v>
      </c>
      <c r="D43" s="63" t="s">
        <v>101</v>
      </c>
      <c r="E43" s="63" t="s">
        <v>101</v>
      </c>
      <c r="F43" s="63" t="s">
        <v>101</v>
      </c>
      <c r="G43" s="63" t="s">
        <v>101</v>
      </c>
      <c r="H43" s="63">
        <v>1</v>
      </c>
      <c r="I43" s="63" t="s">
        <v>101</v>
      </c>
      <c r="J43" s="63">
        <v>2</v>
      </c>
      <c r="K43" s="63" t="s">
        <v>101</v>
      </c>
      <c r="L43" s="63" t="s">
        <v>101</v>
      </c>
      <c r="M43" s="65" t="s">
        <v>101</v>
      </c>
      <c r="N43" s="5" t="s">
        <v>34</v>
      </c>
    </row>
    <row r="44" spans="2:14" ht="12" customHeight="1">
      <c r="B44" s="3" t="s">
        <v>35</v>
      </c>
      <c r="C44" s="63" t="s">
        <v>101</v>
      </c>
      <c r="D44" s="63" t="s">
        <v>101</v>
      </c>
      <c r="E44" s="63" t="s">
        <v>101</v>
      </c>
      <c r="F44" s="63" t="s">
        <v>101</v>
      </c>
      <c r="G44" s="63" t="s">
        <v>101</v>
      </c>
      <c r="H44" s="63" t="s">
        <v>101</v>
      </c>
      <c r="I44" s="63" t="s">
        <v>101</v>
      </c>
      <c r="J44" s="63" t="s">
        <v>101</v>
      </c>
      <c r="K44" s="63" t="s">
        <v>101</v>
      </c>
      <c r="L44" s="63" t="s">
        <v>101</v>
      </c>
      <c r="M44" s="65" t="s">
        <v>101</v>
      </c>
      <c r="N44" s="5" t="s">
        <v>35</v>
      </c>
    </row>
    <row r="45" spans="2:14" ht="12" customHeight="1">
      <c r="B45" s="3"/>
      <c r="C45" s="63"/>
      <c r="D45" s="63"/>
      <c r="E45" s="63"/>
      <c r="F45" s="63"/>
      <c r="G45" s="63"/>
      <c r="H45" s="63"/>
      <c r="I45" s="63"/>
      <c r="J45" s="63"/>
      <c r="K45" s="63"/>
      <c r="L45" s="63"/>
      <c r="M45" s="65"/>
    </row>
    <row r="46" spans="2:14" ht="12" customHeight="1">
      <c r="B46" s="11" t="s">
        <v>14</v>
      </c>
      <c r="C46" s="67">
        <v>7483</v>
      </c>
      <c r="D46" s="69">
        <v>2628</v>
      </c>
      <c r="E46" s="67">
        <v>3261</v>
      </c>
      <c r="F46" s="67">
        <v>1150</v>
      </c>
      <c r="G46" s="69">
        <v>108</v>
      </c>
      <c r="H46" s="69">
        <v>40</v>
      </c>
      <c r="I46" s="69">
        <v>53</v>
      </c>
      <c r="J46" s="69">
        <v>186</v>
      </c>
      <c r="K46" s="69">
        <v>8</v>
      </c>
      <c r="L46" s="69">
        <v>27</v>
      </c>
      <c r="M46" s="66">
        <v>22</v>
      </c>
      <c r="N46" s="68" t="s">
        <v>14</v>
      </c>
    </row>
    <row r="47" spans="2:14" ht="12" customHeight="1">
      <c r="B47" s="12" t="s">
        <v>29</v>
      </c>
    </row>
    <row r="48" spans="2:14" ht="12" customHeight="1">
      <c r="B48" s="97" t="s">
        <v>169</v>
      </c>
    </row>
    <row r="49" spans="2:2">
      <c r="B49" s="3"/>
    </row>
    <row r="50" spans="2:2">
      <c r="B50" s="3"/>
    </row>
    <row r="51" spans="2:2">
      <c r="B51" s="3"/>
    </row>
    <row r="52" spans="2:2">
      <c r="B52" s="3"/>
    </row>
    <row r="53" spans="2:2">
      <c r="B53" s="3"/>
    </row>
  </sheetData>
  <mergeCells count="6">
    <mergeCell ref="B1:G1"/>
    <mergeCell ref="B3:B4"/>
    <mergeCell ref="C3:C4"/>
    <mergeCell ref="N3:N4"/>
    <mergeCell ref="D3:G3"/>
    <mergeCell ref="H3:M3"/>
  </mergeCells>
  <phoneticPr fontId="1" type="noConversion"/>
  <hyperlinks>
    <hyperlink ref="B1:G1" location="Inhaltsverzeichnis!A43" display="Inhaltsverzeichnis!A43" xr:uid="{00000000-0004-0000-0A00-000000000000}"/>
  </hyperlinks>
  <pageMargins left="0.59055118110236227" right="0.59055118110236227" top="0.78740157480314965" bottom="0.59055118110236227" header="0.31496062992125984" footer="0.23622047244094491"/>
  <pageSetup paperSize="9" firstPageNumber="16"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7" max="1048575" man="1"/>
  </col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S138"/>
  <sheetViews>
    <sheetView zoomScaleNormal="100" workbookViewId="0">
      <pane xSplit="2" ySplit="5" topLeftCell="C6" activePane="bottomRight" state="frozen"/>
      <selection activeCell="A14" sqref="A14"/>
      <selection pane="topRight" activeCell="A14" sqref="A14"/>
      <selection pane="bottomLeft" activeCell="A14" sqref="A14"/>
      <selection pane="bottomRight" activeCell="C6" sqref="C6"/>
    </sheetView>
  </sheetViews>
  <sheetFormatPr baseColWidth="10" defaultColWidth="11.5703125" defaultRowHeight="12" customHeight="1"/>
  <cols>
    <col min="1" max="1" width="5.7109375" style="1" customWidth="1"/>
    <col min="2" max="2" width="22.5703125" style="1" customWidth="1"/>
    <col min="3" max="4" width="8.7109375" style="1" customWidth="1"/>
    <col min="5" max="10" width="7.7109375" style="1" customWidth="1"/>
    <col min="11" max="11" width="11.5703125" style="1" customWidth="1"/>
    <col min="12" max="17" width="7.7109375" style="1" customWidth="1"/>
    <col min="18" max="18" width="22.5703125" style="1" customWidth="1"/>
    <col min="19" max="19" width="11.5703125" style="139"/>
    <col min="20" max="16384" width="11.5703125" style="1"/>
  </cols>
  <sheetData>
    <row r="1" spans="2:18" ht="24" customHeight="1">
      <c r="B1" s="167" t="s">
        <v>236</v>
      </c>
      <c r="C1" s="167"/>
      <c r="D1" s="167"/>
      <c r="E1" s="167"/>
      <c r="F1" s="167"/>
      <c r="G1" s="167"/>
      <c r="H1" s="167"/>
      <c r="I1" s="167"/>
      <c r="J1" s="167"/>
    </row>
    <row r="3" spans="2:18" ht="12" customHeight="1">
      <c r="B3" s="178" t="s">
        <v>172</v>
      </c>
      <c r="C3" s="173" t="s">
        <v>0</v>
      </c>
      <c r="D3" s="188" t="s">
        <v>202</v>
      </c>
      <c r="E3" s="188"/>
      <c r="F3" s="188"/>
      <c r="G3" s="188"/>
      <c r="H3" s="188"/>
      <c r="I3" s="188"/>
      <c r="J3" s="189"/>
      <c r="K3" s="187" t="s">
        <v>217</v>
      </c>
      <c r="L3" s="188"/>
      <c r="M3" s="188"/>
      <c r="N3" s="188"/>
      <c r="O3" s="188"/>
      <c r="P3" s="188"/>
      <c r="Q3" s="188"/>
      <c r="R3" s="175" t="s">
        <v>172</v>
      </c>
    </row>
    <row r="4" spans="2:18" ht="12" customHeight="1">
      <c r="B4" s="178"/>
      <c r="C4" s="174"/>
      <c r="D4" s="174" t="s">
        <v>41</v>
      </c>
      <c r="E4" s="174" t="s">
        <v>214</v>
      </c>
      <c r="F4" s="174"/>
      <c r="G4" s="174"/>
      <c r="H4" s="174"/>
      <c r="I4" s="174"/>
      <c r="J4" s="175"/>
      <c r="K4" s="178" t="s">
        <v>41</v>
      </c>
      <c r="L4" s="174" t="s">
        <v>214</v>
      </c>
      <c r="M4" s="174"/>
      <c r="N4" s="174"/>
      <c r="O4" s="174"/>
      <c r="P4" s="174"/>
      <c r="Q4" s="174"/>
      <c r="R4" s="175"/>
    </row>
    <row r="5" spans="2:18" ht="15.95" customHeight="1">
      <c r="B5" s="178"/>
      <c r="C5" s="174"/>
      <c r="D5" s="174"/>
      <c r="E5" s="88" t="s">
        <v>44</v>
      </c>
      <c r="F5" s="88" t="s">
        <v>42</v>
      </c>
      <c r="G5" s="88" t="s">
        <v>43</v>
      </c>
      <c r="H5" s="88" t="s">
        <v>15</v>
      </c>
      <c r="I5" s="88" t="s">
        <v>17</v>
      </c>
      <c r="J5" s="89" t="s">
        <v>16</v>
      </c>
      <c r="K5" s="178"/>
      <c r="L5" s="88" t="s">
        <v>44</v>
      </c>
      <c r="M5" s="88" t="s">
        <v>42</v>
      </c>
      <c r="N5" s="88" t="s">
        <v>43</v>
      </c>
      <c r="O5" s="88" t="s">
        <v>15</v>
      </c>
      <c r="P5" s="88" t="s">
        <v>17</v>
      </c>
      <c r="Q5" s="88" t="s">
        <v>16</v>
      </c>
      <c r="R5" s="175"/>
    </row>
    <row r="7" spans="2:18" ht="12" customHeight="1">
      <c r="C7" s="179" t="s">
        <v>204</v>
      </c>
      <c r="D7" s="179"/>
      <c r="E7" s="179"/>
      <c r="F7" s="179"/>
      <c r="G7" s="179"/>
      <c r="H7" s="179"/>
      <c r="I7" s="179"/>
      <c r="J7" s="179"/>
      <c r="K7" s="179" t="s">
        <v>204</v>
      </c>
      <c r="L7" s="179"/>
      <c r="M7" s="179"/>
      <c r="N7" s="179"/>
      <c r="O7" s="179"/>
      <c r="P7" s="179"/>
      <c r="Q7" s="179"/>
    </row>
    <row r="8" spans="2:18" ht="12" customHeight="1">
      <c r="B8" s="17" t="s">
        <v>31</v>
      </c>
      <c r="C8" s="64">
        <v>15</v>
      </c>
      <c r="D8" s="64">
        <v>6</v>
      </c>
      <c r="E8" s="64">
        <v>4</v>
      </c>
      <c r="F8" s="63">
        <v>2</v>
      </c>
      <c r="G8" s="63" t="s">
        <v>101</v>
      </c>
      <c r="H8" s="63" t="s">
        <v>101</v>
      </c>
      <c r="I8" s="63" t="s">
        <v>101</v>
      </c>
      <c r="J8" s="63" t="s">
        <v>101</v>
      </c>
      <c r="K8" s="64">
        <v>9</v>
      </c>
      <c r="L8" s="64">
        <v>6</v>
      </c>
      <c r="M8" s="64">
        <v>3</v>
      </c>
      <c r="N8" s="63" t="s">
        <v>101</v>
      </c>
      <c r="O8" s="63" t="s">
        <v>101</v>
      </c>
      <c r="P8" s="63" t="s">
        <v>101</v>
      </c>
      <c r="Q8" s="65" t="s">
        <v>101</v>
      </c>
      <c r="R8" s="14" t="s">
        <v>31</v>
      </c>
    </row>
    <row r="9" spans="2:18" ht="12" customHeight="1">
      <c r="B9" s="1" t="s">
        <v>39</v>
      </c>
      <c r="C9" s="64" t="s">
        <v>216</v>
      </c>
      <c r="D9" s="64" t="s">
        <v>216</v>
      </c>
      <c r="E9" s="64" t="s">
        <v>216</v>
      </c>
      <c r="F9" s="64" t="s">
        <v>216</v>
      </c>
      <c r="G9" s="64" t="s">
        <v>216</v>
      </c>
      <c r="H9" s="64" t="s">
        <v>216</v>
      </c>
      <c r="I9" s="64" t="s">
        <v>216</v>
      </c>
      <c r="J9" s="64" t="s">
        <v>216</v>
      </c>
      <c r="K9" s="64" t="s">
        <v>216</v>
      </c>
      <c r="L9" s="64" t="s">
        <v>216</v>
      </c>
      <c r="M9" s="64" t="s">
        <v>216</v>
      </c>
      <c r="N9" s="63" t="s">
        <v>216</v>
      </c>
      <c r="O9" s="63" t="s">
        <v>216</v>
      </c>
      <c r="P9" s="63" t="s">
        <v>216</v>
      </c>
      <c r="Q9" s="65" t="s">
        <v>216</v>
      </c>
      <c r="R9" s="13" t="s">
        <v>39</v>
      </c>
    </row>
    <row r="10" spans="2:18" ht="12" customHeight="1">
      <c r="B10" s="3" t="s">
        <v>134</v>
      </c>
      <c r="C10" s="63">
        <v>1</v>
      </c>
      <c r="D10" s="63">
        <v>1</v>
      </c>
      <c r="E10" s="63">
        <v>1</v>
      </c>
      <c r="F10" s="63" t="s">
        <v>101</v>
      </c>
      <c r="G10" s="63" t="s">
        <v>101</v>
      </c>
      <c r="H10" s="63" t="s">
        <v>101</v>
      </c>
      <c r="I10" s="63" t="s">
        <v>101</v>
      </c>
      <c r="J10" s="63" t="s">
        <v>101</v>
      </c>
      <c r="K10" s="63" t="s">
        <v>101</v>
      </c>
      <c r="L10" s="63" t="s">
        <v>101</v>
      </c>
      <c r="M10" s="63" t="s">
        <v>101</v>
      </c>
      <c r="N10" s="63" t="s">
        <v>101</v>
      </c>
      <c r="O10" s="63" t="s">
        <v>101</v>
      </c>
      <c r="P10" s="63" t="s">
        <v>101</v>
      </c>
      <c r="Q10" s="65" t="s">
        <v>101</v>
      </c>
      <c r="R10" s="5" t="s">
        <v>134</v>
      </c>
    </row>
    <row r="11" spans="2:18" ht="12" customHeight="1">
      <c r="B11" s="3" t="s">
        <v>32</v>
      </c>
      <c r="C11" s="64">
        <v>10</v>
      </c>
      <c r="D11" s="63">
        <v>5</v>
      </c>
      <c r="E11" s="63">
        <v>3</v>
      </c>
      <c r="F11" s="63">
        <v>2</v>
      </c>
      <c r="G11" s="63" t="s">
        <v>101</v>
      </c>
      <c r="H11" s="63" t="s">
        <v>101</v>
      </c>
      <c r="I11" s="63" t="s">
        <v>101</v>
      </c>
      <c r="J11" s="63" t="s">
        <v>101</v>
      </c>
      <c r="K11" s="64">
        <v>5</v>
      </c>
      <c r="L11" s="63">
        <v>4</v>
      </c>
      <c r="M11" s="63">
        <v>1</v>
      </c>
      <c r="N11" s="63" t="s">
        <v>101</v>
      </c>
      <c r="O11" s="63" t="s">
        <v>101</v>
      </c>
      <c r="P11" s="63" t="s">
        <v>101</v>
      </c>
      <c r="Q11" s="65" t="s">
        <v>101</v>
      </c>
      <c r="R11" s="5" t="s">
        <v>32</v>
      </c>
    </row>
    <row r="12" spans="2:18" ht="12" customHeight="1">
      <c r="B12" s="3" t="s">
        <v>33</v>
      </c>
      <c r="C12" s="63">
        <v>1</v>
      </c>
      <c r="D12" s="63" t="s">
        <v>101</v>
      </c>
      <c r="E12" s="63" t="s">
        <v>101</v>
      </c>
      <c r="F12" s="63" t="s">
        <v>101</v>
      </c>
      <c r="G12" s="63" t="s">
        <v>101</v>
      </c>
      <c r="H12" s="63" t="s">
        <v>101</v>
      </c>
      <c r="I12" s="63" t="s">
        <v>101</v>
      </c>
      <c r="J12" s="63" t="s">
        <v>101</v>
      </c>
      <c r="K12" s="63">
        <v>1</v>
      </c>
      <c r="L12" s="63" t="s">
        <v>101</v>
      </c>
      <c r="M12" s="63">
        <v>1</v>
      </c>
      <c r="N12" s="63" t="s">
        <v>101</v>
      </c>
      <c r="O12" s="63" t="s">
        <v>101</v>
      </c>
      <c r="P12" s="63" t="s">
        <v>101</v>
      </c>
      <c r="Q12" s="65" t="s">
        <v>101</v>
      </c>
      <c r="R12" s="5" t="s">
        <v>33</v>
      </c>
    </row>
    <row r="13" spans="2:18" ht="12" customHeight="1">
      <c r="B13" s="3" t="s">
        <v>34</v>
      </c>
      <c r="C13" s="64">
        <v>3</v>
      </c>
      <c r="D13" s="63" t="s">
        <v>101</v>
      </c>
      <c r="E13" s="63" t="s">
        <v>101</v>
      </c>
      <c r="F13" s="63" t="s">
        <v>101</v>
      </c>
      <c r="G13" s="63" t="s">
        <v>101</v>
      </c>
      <c r="H13" s="63" t="s">
        <v>101</v>
      </c>
      <c r="I13" s="63" t="s">
        <v>101</v>
      </c>
      <c r="J13" s="63" t="s">
        <v>101</v>
      </c>
      <c r="K13" s="63">
        <v>3</v>
      </c>
      <c r="L13" s="63">
        <v>2</v>
      </c>
      <c r="M13" s="63">
        <v>1</v>
      </c>
      <c r="N13" s="63" t="s">
        <v>101</v>
      </c>
      <c r="O13" s="63" t="s">
        <v>101</v>
      </c>
      <c r="P13" s="63" t="s">
        <v>101</v>
      </c>
      <c r="Q13" s="65" t="s">
        <v>101</v>
      </c>
      <c r="R13" s="5" t="s">
        <v>34</v>
      </c>
    </row>
    <row r="14" spans="2:18" ht="12" customHeight="1">
      <c r="B14" s="3" t="s">
        <v>35</v>
      </c>
      <c r="C14" s="63" t="s">
        <v>101</v>
      </c>
      <c r="D14" s="63" t="s">
        <v>101</v>
      </c>
      <c r="E14" s="63" t="s">
        <v>101</v>
      </c>
      <c r="F14" s="63" t="s">
        <v>101</v>
      </c>
      <c r="G14" s="63" t="s">
        <v>101</v>
      </c>
      <c r="H14" s="63" t="s">
        <v>101</v>
      </c>
      <c r="I14" s="63" t="s">
        <v>101</v>
      </c>
      <c r="J14" s="63" t="s">
        <v>101</v>
      </c>
      <c r="K14" s="63" t="s">
        <v>101</v>
      </c>
      <c r="L14" s="63" t="s">
        <v>101</v>
      </c>
      <c r="M14" s="63" t="s">
        <v>101</v>
      </c>
      <c r="N14" s="63" t="s">
        <v>101</v>
      </c>
      <c r="O14" s="63" t="s">
        <v>101</v>
      </c>
      <c r="P14" s="63" t="s">
        <v>101</v>
      </c>
      <c r="Q14" s="65" t="s">
        <v>101</v>
      </c>
      <c r="R14" s="5" t="s">
        <v>35</v>
      </c>
    </row>
    <row r="15" spans="2:18" ht="12" customHeight="1">
      <c r="R15" s="13"/>
    </row>
    <row r="16" spans="2:18" ht="12" customHeight="1">
      <c r="B16" s="17" t="s">
        <v>36</v>
      </c>
      <c r="C16" s="64">
        <v>1031</v>
      </c>
      <c r="D16" s="64">
        <v>558</v>
      </c>
      <c r="E16" s="64">
        <v>113</v>
      </c>
      <c r="F16" s="64">
        <v>183</v>
      </c>
      <c r="G16" s="64">
        <v>168</v>
      </c>
      <c r="H16" s="64">
        <v>84</v>
      </c>
      <c r="I16" s="64">
        <v>10</v>
      </c>
      <c r="J16" s="63" t="s">
        <v>101</v>
      </c>
      <c r="K16" s="64">
        <v>473</v>
      </c>
      <c r="L16" s="64">
        <v>106</v>
      </c>
      <c r="M16" s="64">
        <v>140</v>
      </c>
      <c r="N16" s="64">
        <v>148</v>
      </c>
      <c r="O16" s="64">
        <v>68</v>
      </c>
      <c r="P16" s="64">
        <v>9</v>
      </c>
      <c r="Q16" s="65">
        <v>2</v>
      </c>
      <c r="R16" s="14" t="s">
        <v>36</v>
      </c>
    </row>
    <row r="17" spans="2:18" ht="12" customHeight="1">
      <c r="B17" s="1" t="s">
        <v>39</v>
      </c>
      <c r="C17" s="64" t="s">
        <v>216</v>
      </c>
      <c r="D17" s="64" t="s">
        <v>216</v>
      </c>
      <c r="E17" s="64" t="s">
        <v>216</v>
      </c>
      <c r="F17" s="64" t="s">
        <v>216</v>
      </c>
      <c r="G17" s="64" t="s">
        <v>216</v>
      </c>
      <c r="H17" s="64" t="s">
        <v>216</v>
      </c>
      <c r="I17" s="64" t="s">
        <v>216</v>
      </c>
      <c r="J17" s="63" t="s">
        <v>216</v>
      </c>
      <c r="K17" s="64" t="s">
        <v>216</v>
      </c>
      <c r="L17" s="64" t="s">
        <v>216</v>
      </c>
      <c r="M17" s="64" t="s">
        <v>216</v>
      </c>
      <c r="N17" s="64" t="s">
        <v>216</v>
      </c>
      <c r="O17" s="64" t="s">
        <v>216</v>
      </c>
      <c r="P17" s="64" t="s">
        <v>216</v>
      </c>
      <c r="Q17" s="65" t="s">
        <v>216</v>
      </c>
      <c r="R17" s="13" t="s">
        <v>39</v>
      </c>
    </row>
    <row r="18" spans="2:18" ht="12" customHeight="1">
      <c r="B18" s="3" t="s">
        <v>134</v>
      </c>
      <c r="C18" s="63">
        <v>2</v>
      </c>
      <c r="D18" s="63">
        <v>2</v>
      </c>
      <c r="E18" s="63">
        <v>1</v>
      </c>
      <c r="F18" s="63">
        <v>1</v>
      </c>
      <c r="G18" s="63" t="s">
        <v>101</v>
      </c>
      <c r="H18" s="63" t="s">
        <v>101</v>
      </c>
      <c r="I18" s="63" t="s">
        <v>101</v>
      </c>
      <c r="J18" s="63" t="s">
        <v>101</v>
      </c>
      <c r="K18" s="63" t="s">
        <v>101</v>
      </c>
      <c r="L18" s="63" t="s">
        <v>101</v>
      </c>
      <c r="M18" s="63" t="s">
        <v>101</v>
      </c>
      <c r="N18" s="63" t="s">
        <v>101</v>
      </c>
      <c r="O18" s="63" t="s">
        <v>101</v>
      </c>
      <c r="P18" s="63" t="s">
        <v>101</v>
      </c>
      <c r="Q18" s="65" t="s">
        <v>101</v>
      </c>
      <c r="R18" s="5" t="s">
        <v>134</v>
      </c>
    </row>
    <row r="19" spans="2:18" ht="12" customHeight="1">
      <c r="B19" s="3" t="s">
        <v>32</v>
      </c>
      <c r="C19" s="64">
        <v>465</v>
      </c>
      <c r="D19" s="63">
        <v>231</v>
      </c>
      <c r="E19" s="63">
        <v>57</v>
      </c>
      <c r="F19" s="63">
        <v>77</v>
      </c>
      <c r="G19" s="63">
        <v>61</v>
      </c>
      <c r="H19" s="63">
        <v>31</v>
      </c>
      <c r="I19" s="63">
        <v>5</v>
      </c>
      <c r="J19" s="63" t="s">
        <v>101</v>
      </c>
      <c r="K19" s="64">
        <v>234</v>
      </c>
      <c r="L19" s="63">
        <v>55</v>
      </c>
      <c r="M19" s="63">
        <v>73</v>
      </c>
      <c r="N19" s="63">
        <v>70</v>
      </c>
      <c r="O19" s="63">
        <v>28</v>
      </c>
      <c r="P19" s="63">
        <v>7</v>
      </c>
      <c r="Q19" s="65">
        <v>1</v>
      </c>
      <c r="R19" s="5" t="s">
        <v>32</v>
      </c>
    </row>
    <row r="20" spans="2:18" ht="12" customHeight="1">
      <c r="B20" s="3" t="s">
        <v>33</v>
      </c>
      <c r="C20" s="64">
        <v>383</v>
      </c>
      <c r="D20" s="64">
        <v>223</v>
      </c>
      <c r="E20" s="64">
        <v>40</v>
      </c>
      <c r="F20" s="64">
        <v>66</v>
      </c>
      <c r="G20" s="64">
        <v>81</v>
      </c>
      <c r="H20" s="64">
        <v>35</v>
      </c>
      <c r="I20" s="64">
        <v>1</v>
      </c>
      <c r="J20" s="63" t="s">
        <v>101</v>
      </c>
      <c r="K20" s="64">
        <v>160</v>
      </c>
      <c r="L20" s="64">
        <v>35</v>
      </c>
      <c r="M20" s="64">
        <v>41</v>
      </c>
      <c r="N20" s="64">
        <v>57</v>
      </c>
      <c r="O20" s="64">
        <v>24</v>
      </c>
      <c r="P20" s="64">
        <v>2</v>
      </c>
      <c r="Q20" s="65">
        <v>1</v>
      </c>
      <c r="R20" s="5" t="s">
        <v>33</v>
      </c>
    </row>
    <row r="21" spans="2:18" ht="12" customHeight="1">
      <c r="B21" s="3" t="s">
        <v>34</v>
      </c>
      <c r="C21" s="64">
        <v>177</v>
      </c>
      <c r="D21" s="64">
        <v>98</v>
      </c>
      <c r="E21" s="64">
        <v>15</v>
      </c>
      <c r="F21" s="64">
        <v>36</v>
      </c>
      <c r="G21" s="64">
        <v>26</v>
      </c>
      <c r="H21" s="64">
        <v>18</v>
      </c>
      <c r="I21" s="63">
        <v>3</v>
      </c>
      <c r="J21" s="63" t="s">
        <v>101</v>
      </c>
      <c r="K21" s="64">
        <v>79</v>
      </c>
      <c r="L21" s="64">
        <v>16</v>
      </c>
      <c r="M21" s="64">
        <v>26</v>
      </c>
      <c r="N21" s="64">
        <v>21</v>
      </c>
      <c r="O21" s="64">
        <v>16</v>
      </c>
      <c r="P21" s="63" t="s">
        <v>101</v>
      </c>
      <c r="Q21" s="65" t="s">
        <v>101</v>
      </c>
      <c r="R21" s="5" t="s">
        <v>34</v>
      </c>
    </row>
    <row r="22" spans="2:18" ht="12" customHeight="1">
      <c r="B22" s="3" t="s">
        <v>35</v>
      </c>
      <c r="C22" s="64">
        <v>4</v>
      </c>
      <c r="D22" s="63">
        <v>4</v>
      </c>
      <c r="E22" s="63" t="s">
        <v>101</v>
      </c>
      <c r="F22" s="63">
        <v>3</v>
      </c>
      <c r="G22" s="63" t="s">
        <v>101</v>
      </c>
      <c r="H22" s="63" t="s">
        <v>101</v>
      </c>
      <c r="I22" s="63">
        <v>1</v>
      </c>
      <c r="J22" s="63" t="s">
        <v>101</v>
      </c>
      <c r="K22" s="63" t="s">
        <v>101</v>
      </c>
      <c r="L22" s="63" t="s">
        <v>101</v>
      </c>
      <c r="M22" s="63" t="s">
        <v>101</v>
      </c>
      <c r="N22" s="63" t="s">
        <v>101</v>
      </c>
      <c r="O22" s="63" t="s">
        <v>101</v>
      </c>
      <c r="P22" s="63" t="s">
        <v>101</v>
      </c>
      <c r="Q22" s="65" t="s">
        <v>101</v>
      </c>
      <c r="R22" s="5" t="s">
        <v>35</v>
      </c>
    </row>
    <row r="23" spans="2:18" ht="12" customHeight="1">
      <c r="R23" s="13"/>
    </row>
    <row r="24" spans="2:18" ht="12" customHeight="1">
      <c r="B24" s="17" t="s">
        <v>135</v>
      </c>
      <c r="C24" s="64">
        <v>6068</v>
      </c>
      <c r="D24" s="63">
        <v>3117</v>
      </c>
      <c r="E24" s="63">
        <v>119</v>
      </c>
      <c r="F24" s="63">
        <v>265</v>
      </c>
      <c r="G24" s="63">
        <v>592</v>
      </c>
      <c r="H24" s="63">
        <v>873</v>
      </c>
      <c r="I24" s="63">
        <v>806</v>
      </c>
      <c r="J24" s="63">
        <v>462</v>
      </c>
      <c r="K24" s="64">
        <v>2951</v>
      </c>
      <c r="L24" s="63">
        <v>126</v>
      </c>
      <c r="M24" s="64">
        <v>241</v>
      </c>
      <c r="N24" s="63">
        <v>518</v>
      </c>
      <c r="O24" s="63">
        <v>714</v>
      </c>
      <c r="P24" s="63">
        <v>764</v>
      </c>
      <c r="Q24" s="65">
        <v>588</v>
      </c>
      <c r="R24" s="14" t="s">
        <v>135</v>
      </c>
    </row>
    <row r="25" spans="2:18" ht="12" customHeight="1">
      <c r="B25" s="1" t="s">
        <v>39</v>
      </c>
      <c r="C25" s="64" t="s">
        <v>216</v>
      </c>
      <c r="D25" s="64" t="s">
        <v>216</v>
      </c>
      <c r="E25" s="64" t="s">
        <v>216</v>
      </c>
      <c r="F25" s="64" t="s">
        <v>216</v>
      </c>
      <c r="G25" s="64" t="s">
        <v>216</v>
      </c>
      <c r="H25" s="64" t="s">
        <v>216</v>
      </c>
      <c r="I25" s="64" t="s">
        <v>216</v>
      </c>
      <c r="J25" s="64" t="s">
        <v>216</v>
      </c>
      <c r="K25" s="64" t="s">
        <v>216</v>
      </c>
      <c r="L25" s="64" t="s">
        <v>216</v>
      </c>
      <c r="M25" s="64" t="s">
        <v>216</v>
      </c>
      <c r="N25" s="64" t="s">
        <v>216</v>
      </c>
      <c r="O25" s="64" t="s">
        <v>216</v>
      </c>
      <c r="P25" s="64" t="s">
        <v>216</v>
      </c>
      <c r="Q25" s="65" t="s">
        <v>216</v>
      </c>
      <c r="R25" s="13" t="s">
        <v>39</v>
      </c>
    </row>
    <row r="26" spans="2:18" ht="12" customHeight="1">
      <c r="B26" s="3" t="s">
        <v>134</v>
      </c>
      <c r="C26" s="63" t="s">
        <v>101</v>
      </c>
      <c r="D26" s="63" t="s">
        <v>101</v>
      </c>
      <c r="E26" s="63" t="s">
        <v>101</v>
      </c>
      <c r="F26" s="63" t="s">
        <v>101</v>
      </c>
      <c r="G26" s="63" t="s">
        <v>101</v>
      </c>
      <c r="H26" s="63" t="s">
        <v>101</v>
      </c>
      <c r="I26" s="63" t="s">
        <v>101</v>
      </c>
      <c r="J26" s="63" t="s">
        <v>101</v>
      </c>
      <c r="K26" s="63" t="s">
        <v>101</v>
      </c>
      <c r="L26" s="63" t="s">
        <v>101</v>
      </c>
      <c r="M26" s="63" t="s">
        <v>101</v>
      </c>
      <c r="N26" s="63" t="s">
        <v>101</v>
      </c>
      <c r="O26" s="63" t="s">
        <v>101</v>
      </c>
      <c r="P26" s="63" t="s">
        <v>101</v>
      </c>
      <c r="Q26" s="65" t="s">
        <v>101</v>
      </c>
      <c r="R26" s="5" t="s">
        <v>134</v>
      </c>
    </row>
    <row r="27" spans="2:18" ht="12" customHeight="1">
      <c r="B27" s="3" t="s">
        <v>32</v>
      </c>
      <c r="C27" s="64">
        <v>71</v>
      </c>
      <c r="D27" s="64">
        <v>36</v>
      </c>
      <c r="E27" s="64">
        <v>4</v>
      </c>
      <c r="F27" s="64">
        <v>10</v>
      </c>
      <c r="G27" s="64">
        <v>10</v>
      </c>
      <c r="H27" s="64">
        <v>11</v>
      </c>
      <c r="I27" s="63">
        <v>1</v>
      </c>
      <c r="J27" s="63" t="s">
        <v>101</v>
      </c>
      <c r="K27" s="64">
        <v>35</v>
      </c>
      <c r="L27" s="64">
        <v>9</v>
      </c>
      <c r="M27" s="64">
        <v>13</v>
      </c>
      <c r="N27" s="64">
        <v>7</v>
      </c>
      <c r="O27" s="64">
        <v>5</v>
      </c>
      <c r="P27" s="63">
        <v>1</v>
      </c>
      <c r="Q27" s="65" t="s">
        <v>101</v>
      </c>
      <c r="R27" s="5" t="s">
        <v>32</v>
      </c>
    </row>
    <row r="28" spans="2:18" ht="12" customHeight="1">
      <c r="B28" s="3" t="s">
        <v>33</v>
      </c>
      <c r="C28" s="63">
        <v>5098</v>
      </c>
      <c r="D28" s="63">
        <v>2624</v>
      </c>
      <c r="E28" s="63">
        <v>95</v>
      </c>
      <c r="F28" s="63">
        <v>230</v>
      </c>
      <c r="G28" s="63">
        <v>517</v>
      </c>
      <c r="H28" s="63">
        <v>769</v>
      </c>
      <c r="I28" s="63">
        <v>649</v>
      </c>
      <c r="J28" s="63">
        <v>364</v>
      </c>
      <c r="K28" s="63">
        <v>2474</v>
      </c>
      <c r="L28" s="63">
        <v>96</v>
      </c>
      <c r="M28" s="63">
        <v>193</v>
      </c>
      <c r="N28" s="63">
        <v>442</v>
      </c>
      <c r="O28" s="63">
        <v>619</v>
      </c>
      <c r="P28" s="63">
        <v>652</v>
      </c>
      <c r="Q28" s="65">
        <v>472</v>
      </c>
      <c r="R28" s="5" t="s">
        <v>33</v>
      </c>
    </row>
    <row r="29" spans="2:18" ht="12" customHeight="1">
      <c r="B29" s="3" t="s">
        <v>34</v>
      </c>
      <c r="C29" s="64">
        <v>815</v>
      </c>
      <c r="D29" s="64">
        <v>412</v>
      </c>
      <c r="E29" s="64">
        <v>20</v>
      </c>
      <c r="F29" s="64">
        <v>25</v>
      </c>
      <c r="G29" s="64">
        <v>64</v>
      </c>
      <c r="H29" s="64">
        <v>79</v>
      </c>
      <c r="I29" s="63">
        <v>141</v>
      </c>
      <c r="J29" s="63">
        <v>83</v>
      </c>
      <c r="K29" s="64">
        <v>403</v>
      </c>
      <c r="L29" s="64">
        <v>21</v>
      </c>
      <c r="M29" s="64">
        <v>34</v>
      </c>
      <c r="N29" s="64">
        <v>65</v>
      </c>
      <c r="O29" s="63">
        <v>84</v>
      </c>
      <c r="P29" s="63">
        <v>103</v>
      </c>
      <c r="Q29" s="65">
        <v>96</v>
      </c>
      <c r="R29" s="5" t="s">
        <v>34</v>
      </c>
    </row>
    <row r="30" spans="2:18" ht="12" customHeight="1">
      <c r="B30" s="3" t="s">
        <v>35</v>
      </c>
      <c r="C30" s="64">
        <v>84</v>
      </c>
      <c r="D30" s="64">
        <v>45</v>
      </c>
      <c r="E30" s="63" t="s">
        <v>101</v>
      </c>
      <c r="F30" s="63" t="s">
        <v>101</v>
      </c>
      <c r="G30" s="63">
        <v>1</v>
      </c>
      <c r="H30" s="64">
        <v>14</v>
      </c>
      <c r="I30" s="64">
        <v>15</v>
      </c>
      <c r="J30" s="64">
        <v>15</v>
      </c>
      <c r="K30" s="64">
        <v>39</v>
      </c>
      <c r="L30" s="63" t="s">
        <v>101</v>
      </c>
      <c r="M30" s="63">
        <v>1</v>
      </c>
      <c r="N30" s="64">
        <v>4</v>
      </c>
      <c r="O30" s="64">
        <v>6</v>
      </c>
      <c r="P30" s="64">
        <v>8</v>
      </c>
      <c r="Q30" s="65">
        <v>20</v>
      </c>
      <c r="R30" s="5" t="s">
        <v>35</v>
      </c>
    </row>
    <row r="31" spans="2:18" ht="12" customHeight="1">
      <c r="B31" s="3"/>
      <c r="R31" s="5"/>
    </row>
    <row r="32" spans="2:18" ht="12" customHeight="1">
      <c r="B32" s="17" t="s">
        <v>37</v>
      </c>
      <c r="C32" s="64">
        <v>337</v>
      </c>
      <c r="D32" s="64">
        <v>172</v>
      </c>
      <c r="E32" s="64">
        <v>6</v>
      </c>
      <c r="F32" s="64">
        <v>13</v>
      </c>
      <c r="G32" s="64">
        <v>22</v>
      </c>
      <c r="H32" s="64">
        <v>45</v>
      </c>
      <c r="I32" s="64">
        <v>43</v>
      </c>
      <c r="J32" s="64">
        <v>43</v>
      </c>
      <c r="K32" s="64">
        <v>165</v>
      </c>
      <c r="L32" s="64">
        <v>8</v>
      </c>
      <c r="M32" s="64">
        <v>17</v>
      </c>
      <c r="N32" s="64">
        <v>27</v>
      </c>
      <c r="O32" s="64">
        <v>32</v>
      </c>
      <c r="P32" s="64">
        <v>50</v>
      </c>
      <c r="Q32" s="65">
        <v>31</v>
      </c>
      <c r="R32" s="14" t="s">
        <v>37</v>
      </c>
    </row>
    <row r="33" spans="2:19" ht="12" customHeight="1">
      <c r="B33" s="1" t="s">
        <v>39</v>
      </c>
      <c r="C33" s="64" t="s">
        <v>216</v>
      </c>
      <c r="D33" s="64" t="s">
        <v>216</v>
      </c>
      <c r="E33" s="63" t="s">
        <v>216</v>
      </c>
      <c r="F33" s="63" t="s">
        <v>216</v>
      </c>
      <c r="G33" s="64" t="s">
        <v>216</v>
      </c>
      <c r="H33" s="64" t="s">
        <v>216</v>
      </c>
      <c r="I33" s="64" t="s">
        <v>216</v>
      </c>
      <c r="J33" s="64" t="s">
        <v>216</v>
      </c>
      <c r="K33" s="64" t="s">
        <v>216</v>
      </c>
      <c r="L33" s="63" t="s">
        <v>216</v>
      </c>
      <c r="M33" s="63" t="s">
        <v>216</v>
      </c>
      <c r="N33" s="64" t="s">
        <v>216</v>
      </c>
      <c r="O33" s="64" t="s">
        <v>216</v>
      </c>
      <c r="P33" s="64" t="s">
        <v>216</v>
      </c>
      <c r="Q33" s="65" t="s">
        <v>216</v>
      </c>
      <c r="R33" s="13" t="s">
        <v>39</v>
      </c>
    </row>
    <row r="34" spans="2:19" ht="12" customHeight="1">
      <c r="B34" s="3" t="s">
        <v>134</v>
      </c>
      <c r="C34" s="63" t="s">
        <v>101</v>
      </c>
      <c r="D34" s="63" t="s">
        <v>101</v>
      </c>
      <c r="E34" s="63" t="s">
        <v>101</v>
      </c>
      <c r="F34" s="63" t="s">
        <v>101</v>
      </c>
      <c r="G34" s="63" t="s">
        <v>101</v>
      </c>
      <c r="H34" s="63" t="s">
        <v>101</v>
      </c>
      <c r="I34" s="63" t="s">
        <v>101</v>
      </c>
      <c r="J34" s="63" t="s">
        <v>101</v>
      </c>
      <c r="K34" s="63" t="s">
        <v>101</v>
      </c>
      <c r="L34" s="63" t="s">
        <v>101</v>
      </c>
      <c r="M34" s="63" t="s">
        <v>101</v>
      </c>
      <c r="N34" s="63" t="s">
        <v>101</v>
      </c>
      <c r="O34" s="63" t="s">
        <v>101</v>
      </c>
      <c r="P34" s="63" t="s">
        <v>101</v>
      </c>
      <c r="Q34" s="65" t="s">
        <v>101</v>
      </c>
      <c r="R34" s="5" t="s">
        <v>134</v>
      </c>
    </row>
    <row r="35" spans="2:19" ht="12" customHeight="1">
      <c r="B35" s="3" t="s">
        <v>32</v>
      </c>
      <c r="C35" s="64">
        <v>7</v>
      </c>
      <c r="D35" s="64">
        <v>5</v>
      </c>
      <c r="E35" s="63" t="s">
        <v>101</v>
      </c>
      <c r="F35" s="64">
        <v>4</v>
      </c>
      <c r="G35" s="63" t="s">
        <v>101</v>
      </c>
      <c r="H35" s="63">
        <v>1</v>
      </c>
      <c r="I35" s="63" t="s">
        <v>101</v>
      </c>
      <c r="J35" s="63" t="s">
        <v>101</v>
      </c>
      <c r="K35" s="64">
        <v>2</v>
      </c>
      <c r="L35" s="63">
        <v>1</v>
      </c>
      <c r="M35" s="63" t="s">
        <v>101</v>
      </c>
      <c r="N35" s="63">
        <v>1</v>
      </c>
      <c r="O35" s="63" t="s">
        <v>101</v>
      </c>
      <c r="P35" s="63" t="s">
        <v>101</v>
      </c>
      <c r="Q35" s="65" t="s">
        <v>101</v>
      </c>
      <c r="R35" s="5" t="s">
        <v>32</v>
      </c>
    </row>
    <row r="36" spans="2:19" ht="12" customHeight="1">
      <c r="B36" s="3" t="s">
        <v>33</v>
      </c>
      <c r="C36" s="64">
        <v>67</v>
      </c>
      <c r="D36" s="64">
        <v>36</v>
      </c>
      <c r="E36" s="63">
        <v>2</v>
      </c>
      <c r="F36" s="63" t="s">
        <v>101</v>
      </c>
      <c r="G36" s="64">
        <v>2</v>
      </c>
      <c r="H36" s="64">
        <v>12</v>
      </c>
      <c r="I36" s="64">
        <v>11</v>
      </c>
      <c r="J36" s="64">
        <v>9</v>
      </c>
      <c r="K36" s="64">
        <v>31</v>
      </c>
      <c r="L36" s="63">
        <v>1</v>
      </c>
      <c r="M36" s="64">
        <v>2</v>
      </c>
      <c r="N36" s="64">
        <v>1</v>
      </c>
      <c r="O36" s="64">
        <v>10</v>
      </c>
      <c r="P36" s="64">
        <v>10</v>
      </c>
      <c r="Q36" s="65">
        <v>7</v>
      </c>
      <c r="R36" s="5" t="s">
        <v>33</v>
      </c>
    </row>
    <row r="37" spans="2:19" ht="12" customHeight="1">
      <c r="B37" s="3" t="s">
        <v>34</v>
      </c>
      <c r="C37" s="63">
        <v>262</v>
      </c>
      <c r="D37" s="63">
        <v>130</v>
      </c>
      <c r="E37" s="63">
        <v>4</v>
      </c>
      <c r="F37" s="63">
        <v>9</v>
      </c>
      <c r="G37" s="63">
        <v>20</v>
      </c>
      <c r="H37" s="63">
        <v>32</v>
      </c>
      <c r="I37" s="63">
        <v>31</v>
      </c>
      <c r="J37" s="63">
        <v>34</v>
      </c>
      <c r="K37" s="63">
        <v>132</v>
      </c>
      <c r="L37" s="63">
        <v>6</v>
      </c>
      <c r="M37" s="63">
        <v>15</v>
      </c>
      <c r="N37" s="63">
        <v>25</v>
      </c>
      <c r="O37" s="63">
        <v>22</v>
      </c>
      <c r="P37" s="63">
        <v>40</v>
      </c>
      <c r="Q37" s="65">
        <v>24</v>
      </c>
      <c r="R37" s="5" t="s">
        <v>34</v>
      </c>
    </row>
    <row r="38" spans="2:19" ht="12" customHeight="1">
      <c r="B38" s="3" t="s">
        <v>35</v>
      </c>
      <c r="C38" s="63">
        <v>1</v>
      </c>
      <c r="D38" s="63">
        <v>1</v>
      </c>
      <c r="E38" s="63" t="s">
        <v>101</v>
      </c>
      <c r="F38" s="63" t="s">
        <v>101</v>
      </c>
      <c r="G38" s="63" t="s">
        <v>101</v>
      </c>
      <c r="H38" s="63" t="s">
        <v>101</v>
      </c>
      <c r="I38" s="63">
        <v>1</v>
      </c>
      <c r="J38" s="63" t="s">
        <v>101</v>
      </c>
      <c r="K38" s="63" t="s">
        <v>101</v>
      </c>
      <c r="L38" s="63" t="s">
        <v>101</v>
      </c>
      <c r="M38" s="63" t="s">
        <v>101</v>
      </c>
      <c r="N38" s="63" t="s">
        <v>101</v>
      </c>
      <c r="O38" s="63" t="s">
        <v>101</v>
      </c>
      <c r="P38" s="63" t="s">
        <v>101</v>
      </c>
      <c r="Q38" s="65" t="s">
        <v>101</v>
      </c>
      <c r="R38" s="5" t="s">
        <v>35</v>
      </c>
    </row>
    <row r="39" spans="2:19" ht="12" customHeight="1">
      <c r="R39" s="13"/>
    </row>
    <row r="40" spans="2:19" ht="12" customHeight="1">
      <c r="B40" s="17" t="s">
        <v>38</v>
      </c>
      <c r="C40" s="64">
        <v>32</v>
      </c>
      <c r="D40" s="64">
        <v>15</v>
      </c>
      <c r="E40" s="63" t="s">
        <v>101</v>
      </c>
      <c r="F40" s="63" t="s">
        <v>101</v>
      </c>
      <c r="G40" s="63" t="s">
        <v>101</v>
      </c>
      <c r="H40" s="64">
        <v>4</v>
      </c>
      <c r="I40" s="64">
        <v>4</v>
      </c>
      <c r="J40" s="64">
        <v>7</v>
      </c>
      <c r="K40" s="64">
        <v>17</v>
      </c>
      <c r="L40" s="63" t="s">
        <v>101</v>
      </c>
      <c r="M40" s="63" t="s">
        <v>101</v>
      </c>
      <c r="N40" s="63">
        <v>1</v>
      </c>
      <c r="O40" s="63">
        <v>2</v>
      </c>
      <c r="P40" s="64">
        <v>4</v>
      </c>
      <c r="Q40" s="65">
        <v>10</v>
      </c>
      <c r="R40" s="14" t="s">
        <v>38</v>
      </c>
    </row>
    <row r="41" spans="2:19" ht="12" customHeight="1">
      <c r="B41" s="1" t="s">
        <v>39</v>
      </c>
      <c r="C41" s="64" t="s">
        <v>216</v>
      </c>
      <c r="D41" s="64" t="s">
        <v>216</v>
      </c>
      <c r="E41" s="63" t="s">
        <v>216</v>
      </c>
      <c r="F41" s="63" t="s">
        <v>216</v>
      </c>
      <c r="G41" s="64" t="s">
        <v>216</v>
      </c>
      <c r="H41" s="64" t="s">
        <v>216</v>
      </c>
      <c r="I41" s="64" t="s">
        <v>216</v>
      </c>
      <c r="J41" s="64" t="s">
        <v>216</v>
      </c>
      <c r="K41" s="64" t="s">
        <v>216</v>
      </c>
      <c r="L41" s="64" t="s">
        <v>216</v>
      </c>
      <c r="M41" s="64" t="s">
        <v>216</v>
      </c>
      <c r="N41" s="64" t="s">
        <v>216</v>
      </c>
      <c r="O41" s="64" t="s">
        <v>216</v>
      </c>
      <c r="P41" s="64" t="s">
        <v>216</v>
      </c>
      <c r="Q41" s="65" t="s">
        <v>216</v>
      </c>
      <c r="R41" s="13" t="s">
        <v>39</v>
      </c>
    </row>
    <row r="42" spans="2:19" ht="12" customHeight="1">
      <c r="B42" s="3" t="s">
        <v>134</v>
      </c>
      <c r="C42" s="63" t="s">
        <v>101</v>
      </c>
      <c r="D42" s="63" t="s">
        <v>101</v>
      </c>
      <c r="E42" s="63" t="s">
        <v>101</v>
      </c>
      <c r="F42" s="63" t="s">
        <v>101</v>
      </c>
      <c r="G42" s="63" t="s">
        <v>101</v>
      </c>
      <c r="H42" s="63" t="s">
        <v>101</v>
      </c>
      <c r="I42" s="63" t="s">
        <v>101</v>
      </c>
      <c r="J42" s="63" t="s">
        <v>101</v>
      </c>
      <c r="K42" s="63" t="s">
        <v>101</v>
      </c>
      <c r="L42" s="63" t="s">
        <v>101</v>
      </c>
      <c r="M42" s="63" t="s">
        <v>101</v>
      </c>
      <c r="N42" s="63" t="s">
        <v>101</v>
      </c>
      <c r="O42" s="63" t="s">
        <v>101</v>
      </c>
      <c r="P42" s="63" t="s">
        <v>101</v>
      </c>
      <c r="Q42" s="65" t="s">
        <v>101</v>
      </c>
      <c r="R42" s="5" t="s">
        <v>134</v>
      </c>
    </row>
    <row r="43" spans="2:19" ht="12" customHeight="1">
      <c r="B43" s="3" t="s">
        <v>32</v>
      </c>
      <c r="C43" s="63" t="s">
        <v>101</v>
      </c>
      <c r="D43" s="63" t="s">
        <v>101</v>
      </c>
      <c r="E43" s="63" t="s">
        <v>101</v>
      </c>
      <c r="F43" s="63" t="s">
        <v>101</v>
      </c>
      <c r="G43" s="63" t="s">
        <v>101</v>
      </c>
      <c r="H43" s="63" t="s">
        <v>101</v>
      </c>
      <c r="I43" s="63" t="s">
        <v>101</v>
      </c>
      <c r="J43" s="63" t="s">
        <v>101</v>
      </c>
      <c r="K43" s="63" t="s">
        <v>101</v>
      </c>
      <c r="L43" s="63" t="s">
        <v>101</v>
      </c>
      <c r="M43" s="63" t="s">
        <v>101</v>
      </c>
      <c r="N43" s="63" t="s">
        <v>101</v>
      </c>
      <c r="O43" s="63" t="s">
        <v>101</v>
      </c>
      <c r="P43" s="63" t="s">
        <v>101</v>
      </c>
      <c r="Q43" s="65" t="s">
        <v>101</v>
      </c>
      <c r="R43" s="5" t="s">
        <v>32</v>
      </c>
    </row>
    <row r="44" spans="2:19" ht="12" customHeight="1">
      <c r="B44" s="3" t="s">
        <v>33</v>
      </c>
      <c r="C44" s="64">
        <v>29</v>
      </c>
      <c r="D44" s="64">
        <v>14</v>
      </c>
      <c r="E44" s="63" t="s">
        <v>101</v>
      </c>
      <c r="F44" s="63" t="s">
        <v>101</v>
      </c>
      <c r="G44" s="63" t="s">
        <v>101</v>
      </c>
      <c r="H44" s="63">
        <v>3</v>
      </c>
      <c r="I44" s="64">
        <v>4</v>
      </c>
      <c r="J44" s="64">
        <v>7</v>
      </c>
      <c r="K44" s="64">
        <v>15</v>
      </c>
      <c r="L44" s="63" t="s">
        <v>101</v>
      </c>
      <c r="M44" s="63" t="s">
        <v>101</v>
      </c>
      <c r="N44" s="63">
        <v>1</v>
      </c>
      <c r="O44" s="63">
        <v>2</v>
      </c>
      <c r="P44" s="64">
        <v>4</v>
      </c>
      <c r="Q44" s="65">
        <v>8</v>
      </c>
      <c r="R44" s="5" t="s">
        <v>33</v>
      </c>
    </row>
    <row r="45" spans="2:19" ht="12" customHeight="1">
      <c r="B45" s="3" t="s">
        <v>34</v>
      </c>
      <c r="C45" s="63">
        <v>3</v>
      </c>
      <c r="D45" s="63">
        <v>1</v>
      </c>
      <c r="E45" s="63" t="s">
        <v>101</v>
      </c>
      <c r="F45" s="63" t="s">
        <v>101</v>
      </c>
      <c r="G45" s="63" t="s">
        <v>101</v>
      </c>
      <c r="H45" s="63">
        <v>1</v>
      </c>
      <c r="I45" s="63" t="s">
        <v>101</v>
      </c>
      <c r="J45" s="63" t="s">
        <v>101</v>
      </c>
      <c r="K45" s="63">
        <v>2</v>
      </c>
      <c r="L45" s="63" t="s">
        <v>101</v>
      </c>
      <c r="M45" s="63" t="s">
        <v>101</v>
      </c>
      <c r="N45" s="63" t="s">
        <v>101</v>
      </c>
      <c r="O45" s="63" t="s">
        <v>101</v>
      </c>
      <c r="P45" s="63" t="s">
        <v>101</v>
      </c>
      <c r="Q45" s="65">
        <v>2</v>
      </c>
      <c r="R45" s="5" t="s">
        <v>34</v>
      </c>
    </row>
    <row r="46" spans="2:19" ht="12" customHeight="1">
      <c r="B46" s="3" t="s">
        <v>35</v>
      </c>
      <c r="C46" s="63" t="s">
        <v>101</v>
      </c>
      <c r="D46" s="63" t="s">
        <v>101</v>
      </c>
      <c r="E46" s="63" t="s">
        <v>101</v>
      </c>
      <c r="F46" s="63" t="s">
        <v>101</v>
      </c>
      <c r="G46" s="63" t="s">
        <v>101</v>
      </c>
      <c r="H46" s="63" t="s">
        <v>101</v>
      </c>
      <c r="I46" s="63" t="s">
        <v>101</v>
      </c>
      <c r="J46" s="63" t="s">
        <v>101</v>
      </c>
      <c r="K46" s="63" t="s">
        <v>101</v>
      </c>
      <c r="L46" s="63" t="s">
        <v>101</v>
      </c>
      <c r="M46" s="63" t="s">
        <v>101</v>
      </c>
      <c r="N46" s="63" t="s">
        <v>101</v>
      </c>
      <c r="O46" s="63" t="s">
        <v>101</v>
      </c>
      <c r="P46" s="63" t="s">
        <v>101</v>
      </c>
      <c r="Q46" s="65" t="s">
        <v>101</v>
      </c>
      <c r="R46" s="5" t="s">
        <v>35</v>
      </c>
    </row>
    <row r="47" spans="2:19" ht="12" customHeight="1">
      <c r="C47" s="69"/>
      <c r="D47" s="69"/>
      <c r="E47" s="69"/>
      <c r="F47" s="69"/>
      <c r="G47" s="69"/>
      <c r="H47" s="69"/>
      <c r="I47" s="69"/>
      <c r="J47" s="69"/>
      <c r="K47" s="69"/>
      <c r="L47" s="69"/>
      <c r="M47" s="69"/>
      <c r="N47" s="69"/>
      <c r="O47" s="69"/>
      <c r="P47" s="69"/>
      <c r="Q47" s="66"/>
      <c r="R47" s="5"/>
    </row>
    <row r="48" spans="2:19" s="68" customFormat="1" ht="12" customHeight="1">
      <c r="B48" s="23" t="s">
        <v>14</v>
      </c>
      <c r="C48" s="67">
        <v>7483</v>
      </c>
      <c r="D48" s="67">
        <v>3868</v>
      </c>
      <c r="E48" s="69">
        <v>242</v>
      </c>
      <c r="F48" s="69">
        <v>463</v>
      </c>
      <c r="G48" s="69">
        <v>782</v>
      </c>
      <c r="H48" s="69">
        <v>1006</v>
      </c>
      <c r="I48" s="67">
        <v>863</v>
      </c>
      <c r="J48" s="67">
        <v>512</v>
      </c>
      <c r="K48" s="67">
        <v>3615</v>
      </c>
      <c r="L48" s="69">
        <v>246</v>
      </c>
      <c r="M48" s="69">
        <v>401</v>
      </c>
      <c r="N48" s="69">
        <v>694</v>
      </c>
      <c r="O48" s="69">
        <v>816</v>
      </c>
      <c r="P48" s="67">
        <v>827</v>
      </c>
      <c r="Q48" s="66">
        <v>631</v>
      </c>
      <c r="R48" s="15" t="s">
        <v>14</v>
      </c>
      <c r="S48" s="139"/>
    </row>
    <row r="50" spans="2:18" ht="12" customHeight="1">
      <c r="C50" s="179" t="s">
        <v>46</v>
      </c>
      <c r="D50" s="179"/>
      <c r="E50" s="179"/>
      <c r="F50" s="179"/>
      <c r="G50" s="179"/>
      <c r="H50" s="179"/>
      <c r="I50" s="179"/>
      <c r="J50" s="179"/>
      <c r="K50" s="179" t="s">
        <v>46</v>
      </c>
      <c r="L50" s="179"/>
      <c r="M50" s="179"/>
      <c r="N50" s="179"/>
      <c r="O50" s="179"/>
      <c r="P50" s="179"/>
      <c r="Q50" s="179"/>
    </row>
    <row r="51" spans="2:18" ht="12" customHeight="1">
      <c r="B51" s="17" t="s">
        <v>31</v>
      </c>
      <c r="C51" s="64">
        <v>5</v>
      </c>
      <c r="D51" s="64">
        <v>3</v>
      </c>
      <c r="E51" s="64">
        <v>2</v>
      </c>
      <c r="F51" s="63">
        <v>1</v>
      </c>
      <c r="G51" s="63" t="s">
        <v>101</v>
      </c>
      <c r="H51" s="63" t="s">
        <v>101</v>
      </c>
      <c r="I51" s="63" t="s">
        <v>101</v>
      </c>
      <c r="J51" s="63" t="s">
        <v>101</v>
      </c>
      <c r="K51" s="64">
        <v>2</v>
      </c>
      <c r="L51" s="63">
        <v>2</v>
      </c>
      <c r="M51" s="63" t="s">
        <v>101</v>
      </c>
      <c r="N51" s="63" t="s">
        <v>101</v>
      </c>
      <c r="O51" s="63" t="s">
        <v>101</v>
      </c>
      <c r="P51" s="63" t="s">
        <v>101</v>
      </c>
      <c r="Q51" s="65" t="s">
        <v>101</v>
      </c>
      <c r="R51" s="14" t="s">
        <v>31</v>
      </c>
    </row>
    <row r="52" spans="2:18" ht="12" customHeight="1">
      <c r="B52" s="1" t="s">
        <v>39</v>
      </c>
      <c r="C52" s="64" t="s">
        <v>216</v>
      </c>
      <c r="D52" s="64" t="s">
        <v>216</v>
      </c>
      <c r="E52" s="64" t="s">
        <v>216</v>
      </c>
      <c r="F52" s="64" t="s">
        <v>216</v>
      </c>
      <c r="G52" s="63" t="s">
        <v>216</v>
      </c>
      <c r="H52" s="63" t="s">
        <v>216</v>
      </c>
      <c r="I52" s="63" t="s">
        <v>216</v>
      </c>
      <c r="J52" s="63" t="s">
        <v>216</v>
      </c>
      <c r="K52" s="64" t="s">
        <v>216</v>
      </c>
      <c r="L52" s="64" t="s">
        <v>216</v>
      </c>
      <c r="M52" s="64" t="s">
        <v>216</v>
      </c>
      <c r="N52" s="64" t="s">
        <v>216</v>
      </c>
      <c r="O52" s="64" t="s">
        <v>216</v>
      </c>
      <c r="P52" s="64" t="s">
        <v>216</v>
      </c>
      <c r="Q52" s="65" t="s">
        <v>216</v>
      </c>
      <c r="R52" s="13" t="s">
        <v>39</v>
      </c>
    </row>
    <row r="53" spans="2:18" ht="12" customHeight="1">
      <c r="B53" s="3" t="s">
        <v>134</v>
      </c>
      <c r="C53" s="63">
        <v>1</v>
      </c>
      <c r="D53" s="63">
        <v>1</v>
      </c>
      <c r="E53" s="63">
        <v>1</v>
      </c>
      <c r="F53" s="63" t="s">
        <v>101</v>
      </c>
      <c r="G53" s="63" t="s">
        <v>101</v>
      </c>
      <c r="H53" s="63" t="s">
        <v>101</v>
      </c>
      <c r="I53" s="63" t="s">
        <v>101</v>
      </c>
      <c r="J53" s="63" t="s">
        <v>101</v>
      </c>
      <c r="K53" s="63" t="s">
        <v>101</v>
      </c>
      <c r="L53" s="63" t="s">
        <v>101</v>
      </c>
      <c r="M53" s="63" t="s">
        <v>101</v>
      </c>
      <c r="N53" s="63" t="s">
        <v>101</v>
      </c>
      <c r="O53" s="63" t="s">
        <v>101</v>
      </c>
      <c r="P53" s="63" t="s">
        <v>101</v>
      </c>
      <c r="Q53" s="65" t="s">
        <v>101</v>
      </c>
      <c r="R53" s="5" t="s">
        <v>134</v>
      </c>
    </row>
    <row r="54" spans="2:18" ht="12" customHeight="1">
      <c r="B54" s="3" t="s">
        <v>32</v>
      </c>
      <c r="C54" s="64">
        <v>3</v>
      </c>
      <c r="D54" s="63">
        <v>2</v>
      </c>
      <c r="E54" s="63">
        <v>1</v>
      </c>
      <c r="F54" s="63">
        <v>1</v>
      </c>
      <c r="G54" s="63" t="s">
        <v>101</v>
      </c>
      <c r="H54" s="63" t="s">
        <v>101</v>
      </c>
      <c r="I54" s="63" t="s">
        <v>101</v>
      </c>
      <c r="J54" s="63" t="s">
        <v>101</v>
      </c>
      <c r="K54" s="64">
        <v>1</v>
      </c>
      <c r="L54" s="63">
        <v>1</v>
      </c>
      <c r="M54" s="63" t="s">
        <v>101</v>
      </c>
      <c r="N54" s="63" t="s">
        <v>101</v>
      </c>
      <c r="O54" s="63" t="s">
        <v>101</v>
      </c>
      <c r="P54" s="63" t="s">
        <v>101</v>
      </c>
      <c r="Q54" s="65" t="s">
        <v>101</v>
      </c>
      <c r="R54" s="5" t="s">
        <v>32</v>
      </c>
    </row>
    <row r="55" spans="2:18" ht="12" customHeight="1">
      <c r="B55" s="3" t="s">
        <v>33</v>
      </c>
      <c r="C55" s="63" t="s">
        <v>101</v>
      </c>
      <c r="D55" s="63" t="s">
        <v>101</v>
      </c>
      <c r="E55" s="63" t="s">
        <v>101</v>
      </c>
      <c r="F55" s="63" t="s">
        <v>101</v>
      </c>
      <c r="G55" s="63" t="s">
        <v>101</v>
      </c>
      <c r="H55" s="63" t="s">
        <v>101</v>
      </c>
      <c r="I55" s="63" t="s">
        <v>101</v>
      </c>
      <c r="J55" s="63" t="s">
        <v>101</v>
      </c>
      <c r="K55" s="63" t="s">
        <v>101</v>
      </c>
      <c r="L55" s="63" t="s">
        <v>101</v>
      </c>
      <c r="M55" s="63" t="s">
        <v>101</v>
      </c>
      <c r="N55" s="63" t="s">
        <v>101</v>
      </c>
      <c r="O55" s="63" t="s">
        <v>101</v>
      </c>
      <c r="P55" s="63" t="s">
        <v>101</v>
      </c>
      <c r="Q55" s="65" t="s">
        <v>101</v>
      </c>
      <c r="R55" s="5" t="s">
        <v>33</v>
      </c>
    </row>
    <row r="56" spans="2:18" ht="12" customHeight="1">
      <c r="B56" s="3" t="s">
        <v>34</v>
      </c>
      <c r="C56" s="63">
        <v>1</v>
      </c>
      <c r="D56" s="63" t="s">
        <v>101</v>
      </c>
      <c r="E56" s="63" t="s">
        <v>101</v>
      </c>
      <c r="F56" s="63" t="s">
        <v>101</v>
      </c>
      <c r="G56" s="63" t="s">
        <v>101</v>
      </c>
      <c r="H56" s="63" t="s">
        <v>101</v>
      </c>
      <c r="I56" s="63" t="s">
        <v>101</v>
      </c>
      <c r="J56" s="63" t="s">
        <v>101</v>
      </c>
      <c r="K56" s="63">
        <v>1</v>
      </c>
      <c r="L56" s="63">
        <v>1</v>
      </c>
      <c r="M56" s="63" t="s">
        <v>101</v>
      </c>
      <c r="N56" s="63" t="s">
        <v>101</v>
      </c>
      <c r="O56" s="63" t="s">
        <v>101</v>
      </c>
      <c r="P56" s="63" t="s">
        <v>101</v>
      </c>
      <c r="Q56" s="65" t="s">
        <v>101</v>
      </c>
      <c r="R56" s="5" t="s">
        <v>34</v>
      </c>
    </row>
    <row r="57" spans="2:18" ht="12" customHeight="1">
      <c r="B57" s="3" t="s">
        <v>35</v>
      </c>
      <c r="C57" s="63" t="s">
        <v>101</v>
      </c>
      <c r="D57" s="63" t="s">
        <v>101</v>
      </c>
      <c r="E57" s="63" t="s">
        <v>101</v>
      </c>
      <c r="F57" s="63" t="s">
        <v>101</v>
      </c>
      <c r="G57" s="63" t="s">
        <v>101</v>
      </c>
      <c r="H57" s="63" t="s">
        <v>101</v>
      </c>
      <c r="I57" s="63" t="s">
        <v>101</v>
      </c>
      <c r="J57" s="63" t="s">
        <v>101</v>
      </c>
      <c r="K57" s="63" t="s">
        <v>101</v>
      </c>
      <c r="L57" s="63" t="s">
        <v>101</v>
      </c>
      <c r="M57" s="63" t="s">
        <v>101</v>
      </c>
      <c r="N57" s="63" t="s">
        <v>101</v>
      </c>
      <c r="O57" s="63" t="s">
        <v>101</v>
      </c>
      <c r="P57" s="63" t="s">
        <v>101</v>
      </c>
      <c r="Q57" s="65" t="s">
        <v>101</v>
      </c>
      <c r="R57" s="5" t="s">
        <v>35</v>
      </c>
    </row>
    <row r="58" spans="2:18" ht="12" customHeight="1">
      <c r="R58" s="13"/>
    </row>
    <row r="59" spans="2:18" ht="12" customHeight="1">
      <c r="B59" s="17" t="s">
        <v>36</v>
      </c>
      <c r="C59" s="64">
        <v>222</v>
      </c>
      <c r="D59" s="64">
        <v>118</v>
      </c>
      <c r="E59" s="64">
        <v>31</v>
      </c>
      <c r="F59" s="64">
        <v>43</v>
      </c>
      <c r="G59" s="64">
        <v>27</v>
      </c>
      <c r="H59" s="64">
        <v>16</v>
      </c>
      <c r="I59" s="63">
        <v>1</v>
      </c>
      <c r="J59" s="63" t="s">
        <v>101</v>
      </c>
      <c r="K59" s="64">
        <v>104</v>
      </c>
      <c r="L59" s="64">
        <v>32</v>
      </c>
      <c r="M59" s="64">
        <v>28</v>
      </c>
      <c r="N59" s="64">
        <v>26</v>
      </c>
      <c r="O59" s="64">
        <v>15</v>
      </c>
      <c r="P59" s="63">
        <v>3</v>
      </c>
      <c r="Q59" s="65" t="s">
        <v>101</v>
      </c>
      <c r="R59" s="14" t="s">
        <v>36</v>
      </c>
    </row>
    <row r="60" spans="2:18" ht="12" customHeight="1">
      <c r="B60" s="1" t="s">
        <v>39</v>
      </c>
      <c r="C60" s="64" t="s">
        <v>216</v>
      </c>
      <c r="D60" s="64" t="s">
        <v>216</v>
      </c>
      <c r="E60" s="64" t="s">
        <v>216</v>
      </c>
      <c r="F60" s="64" t="s">
        <v>216</v>
      </c>
      <c r="G60" s="64" t="s">
        <v>216</v>
      </c>
      <c r="H60" s="64" t="s">
        <v>216</v>
      </c>
      <c r="I60" s="64" t="s">
        <v>216</v>
      </c>
      <c r="J60" s="63" t="s">
        <v>216</v>
      </c>
      <c r="K60" s="64" t="s">
        <v>216</v>
      </c>
      <c r="L60" s="64" t="s">
        <v>216</v>
      </c>
      <c r="M60" s="64" t="s">
        <v>216</v>
      </c>
      <c r="N60" s="64" t="s">
        <v>216</v>
      </c>
      <c r="O60" s="64" t="s">
        <v>216</v>
      </c>
      <c r="P60" s="64" t="s">
        <v>216</v>
      </c>
      <c r="Q60" s="65" t="s">
        <v>216</v>
      </c>
      <c r="R60" s="13" t="s">
        <v>39</v>
      </c>
    </row>
    <row r="61" spans="2:18" ht="12" customHeight="1">
      <c r="B61" s="3" t="s">
        <v>134</v>
      </c>
      <c r="C61" s="63" t="s">
        <v>101</v>
      </c>
      <c r="D61" s="63" t="s">
        <v>101</v>
      </c>
      <c r="E61" s="63" t="s">
        <v>101</v>
      </c>
      <c r="F61" s="63" t="s">
        <v>101</v>
      </c>
      <c r="G61" s="63" t="s">
        <v>101</v>
      </c>
      <c r="H61" s="63" t="s">
        <v>101</v>
      </c>
      <c r="I61" s="63" t="s">
        <v>101</v>
      </c>
      <c r="J61" s="63" t="s">
        <v>101</v>
      </c>
      <c r="K61" s="63" t="s">
        <v>101</v>
      </c>
      <c r="L61" s="63" t="s">
        <v>101</v>
      </c>
      <c r="M61" s="63" t="s">
        <v>101</v>
      </c>
      <c r="N61" s="63" t="s">
        <v>101</v>
      </c>
      <c r="O61" s="63" t="s">
        <v>101</v>
      </c>
      <c r="P61" s="63" t="s">
        <v>101</v>
      </c>
      <c r="Q61" s="65" t="s">
        <v>101</v>
      </c>
      <c r="R61" s="5" t="s">
        <v>134</v>
      </c>
    </row>
    <row r="62" spans="2:18" ht="12" customHeight="1">
      <c r="B62" s="3" t="s">
        <v>32</v>
      </c>
      <c r="C62" s="63">
        <v>114</v>
      </c>
      <c r="D62" s="63">
        <v>59</v>
      </c>
      <c r="E62" s="63">
        <v>18</v>
      </c>
      <c r="F62" s="63">
        <v>26</v>
      </c>
      <c r="G62" s="63">
        <v>8</v>
      </c>
      <c r="H62" s="63">
        <v>7</v>
      </c>
      <c r="I62" s="63" t="s">
        <v>101</v>
      </c>
      <c r="J62" s="63" t="s">
        <v>101</v>
      </c>
      <c r="K62" s="63">
        <v>55</v>
      </c>
      <c r="L62" s="63">
        <v>14</v>
      </c>
      <c r="M62" s="63">
        <v>15</v>
      </c>
      <c r="N62" s="63">
        <v>14</v>
      </c>
      <c r="O62" s="63">
        <v>10</v>
      </c>
      <c r="P62" s="63">
        <v>2</v>
      </c>
      <c r="Q62" s="65" t="s">
        <v>101</v>
      </c>
      <c r="R62" s="5" t="s">
        <v>32</v>
      </c>
    </row>
    <row r="63" spans="2:18" ht="12" customHeight="1">
      <c r="B63" s="3" t="s">
        <v>33</v>
      </c>
      <c r="C63" s="64">
        <v>65</v>
      </c>
      <c r="D63" s="64">
        <v>39</v>
      </c>
      <c r="E63" s="64">
        <v>9</v>
      </c>
      <c r="F63" s="64">
        <v>11</v>
      </c>
      <c r="G63" s="64">
        <v>13</v>
      </c>
      <c r="H63" s="64">
        <v>6</v>
      </c>
      <c r="I63" s="63" t="s">
        <v>101</v>
      </c>
      <c r="J63" s="63" t="s">
        <v>101</v>
      </c>
      <c r="K63" s="64">
        <v>26</v>
      </c>
      <c r="L63" s="64">
        <v>9</v>
      </c>
      <c r="M63" s="64">
        <v>7</v>
      </c>
      <c r="N63" s="64">
        <v>6</v>
      </c>
      <c r="O63" s="64">
        <v>3</v>
      </c>
      <c r="P63" s="63">
        <v>1</v>
      </c>
      <c r="Q63" s="65" t="s">
        <v>101</v>
      </c>
      <c r="R63" s="5" t="s">
        <v>33</v>
      </c>
    </row>
    <row r="64" spans="2:18" ht="12" customHeight="1">
      <c r="B64" s="3" t="s">
        <v>34</v>
      </c>
      <c r="C64" s="64">
        <v>41</v>
      </c>
      <c r="D64" s="64">
        <v>18</v>
      </c>
      <c r="E64" s="64">
        <v>4</v>
      </c>
      <c r="F64" s="63">
        <v>5</v>
      </c>
      <c r="G64" s="64">
        <v>6</v>
      </c>
      <c r="H64" s="64">
        <v>3</v>
      </c>
      <c r="I64" s="63" t="s">
        <v>101</v>
      </c>
      <c r="J64" s="63" t="s">
        <v>101</v>
      </c>
      <c r="K64" s="64">
        <v>23</v>
      </c>
      <c r="L64" s="64">
        <v>9</v>
      </c>
      <c r="M64" s="64">
        <v>6</v>
      </c>
      <c r="N64" s="64">
        <v>6</v>
      </c>
      <c r="O64" s="63">
        <v>2</v>
      </c>
      <c r="P64" s="63" t="s">
        <v>101</v>
      </c>
      <c r="Q64" s="65" t="s">
        <v>101</v>
      </c>
      <c r="R64" s="5" t="s">
        <v>34</v>
      </c>
    </row>
    <row r="65" spans="2:18" ht="12" customHeight="1">
      <c r="B65" s="3" t="s">
        <v>35</v>
      </c>
      <c r="C65" s="63">
        <v>2</v>
      </c>
      <c r="D65" s="63">
        <v>2</v>
      </c>
      <c r="E65" s="63" t="s">
        <v>101</v>
      </c>
      <c r="F65" s="63">
        <v>1</v>
      </c>
      <c r="G65" s="63" t="s">
        <v>101</v>
      </c>
      <c r="H65" s="63" t="s">
        <v>101</v>
      </c>
      <c r="I65" s="63">
        <v>1</v>
      </c>
      <c r="J65" s="63" t="s">
        <v>101</v>
      </c>
      <c r="K65" s="63" t="s">
        <v>101</v>
      </c>
      <c r="L65" s="63" t="s">
        <v>101</v>
      </c>
      <c r="M65" s="63" t="s">
        <v>101</v>
      </c>
      <c r="N65" s="63" t="s">
        <v>101</v>
      </c>
      <c r="O65" s="63" t="s">
        <v>101</v>
      </c>
      <c r="P65" s="63" t="s">
        <v>101</v>
      </c>
      <c r="Q65" s="65" t="s">
        <v>101</v>
      </c>
      <c r="R65" s="5" t="s">
        <v>35</v>
      </c>
    </row>
    <row r="66" spans="2:18" ht="12" customHeight="1">
      <c r="R66" s="13"/>
    </row>
    <row r="67" spans="2:18" ht="12" customHeight="1">
      <c r="B67" s="17" t="s">
        <v>135</v>
      </c>
      <c r="C67" s="63">
        <v>1111</v>
      </c>
      <c r="D67" s="63">
        <v>560</v>
      </c>
      <c r="E67" s="63">
        <v>37</v>
      </c>
      <c r="F67" s="63">
        <v>33</v>
      </c>
      <c r="G67" s="63">
        <v>99</v>
      </c>
      <c r="H67" s="63">
        <v>156</v>
      </c>
      <c r="I67" s="63">
        <v>143</v>
      </c>
      <c r="J67" s="63">
        <v>92</v>
      </c>
      <c r="K67" s="63">
        <v>551</v>
      </c>
      <c r="L67" s="63">
        <v>17</v>
      </c>
      <c r="M67" s="63">
        <v>29</v>
      </c>
      <c r="N67" s="63">
        <v>91</v>
      </c>
      <c r="O67" s="63">
        <v>125</v>
      </c>
      <c r="P67" s="63">
        <v>152</v>
      </c>
      <c r="Q67" s="65">
        <v>137</v>
      </c>
      <c r="R67" s="14" t="s">
        <v>135</v>
      </c>
    </row>
    <row r="68" spans="2:18" ht="12" customHeight="1">
      <c r="B68" s="1" t="s">
        <v>39</v>
      </c>
      <c r="C68" s="64" t="s">
        <v>216</v>
      </c>
      <c r="D68" s="64" t="s">
        <v>216</v>
      </c>
      <c r="E68" s="64" t="s">
        <v>216</v>
      </c>
      <c r="F68" s="64" t="s">
        <v>216</v>
      </c>
      <c r="G68" s="64" t="s">
        <v>216</v>
      </c>
      <c r="H68" s="64" t="s">
        <v>216</v>
      </c>
      <c r="I68" s="64" t="s">
        <v>216</v>
      </c>
      <c r="J68" s="64" t="s">
        <v>216</v>
      </c>
      <c r="K68" s="64" t="s">
        <v>216</v>
      </c>
      <c r="L68" s="64" t="s">
        <v>216</v>
      </c>
      <c r="M68" s="64" t="s">
        <v>216</v>
      </c>
      <c r="N68" s="64" t="s">
        <v>216</v>
      </c>
      <c r="O68" s="64" t="s">
        <v>216</v>
      </c>
      <c r="P68" s="64" t="s">
        <v>216</v>
      </c>
      <c r="Q68" s="65" t="s">
        <v>216</v>
      </c>
      <c r="R68" s="13" t="s">
        <v>39</v>
      </c>
    </row>
    <row r="69" spans="2:18" ht="12" customHeight="1">
      <c r="B69" s="3" t="s">
        <v>134</v>
      </c>
      <c r="C69" s="63" t="s">
        <v>101</v>
      </c>
      <c r="D69" s="63" t="s">
        <v>101</v>
      </c>
      <c r="E69" s="63" t="s">
        <v>101</v>
      </c>
      <c r="F69" s="63" t="s">
        <v>101</v>
      </c>
      <c r="G69" s="63" t="s">
        <v>101</v>
      </c>
      <c r="H69" s="63" t="s">
        <v>101</v>
      </c>
      <c r="I69" s="63" t="s">
        <v>101</v>
      </c>
      <c r="J69" s="63" t="s">
        <v>101</v>
      </c>
      <c r="K69" s="63" t="s">
        <v>101</v>
      </c>
      <c r="L69" s="63" t="s">
        <v>101</v>
      </c>
      <c r="M69" s="63" t="s">
        <v>101</v>
      </c>
      <c r="N69" s="63" t="s">
        <v>101</v>
      </c>
      <c r="O69" s="63" t="s">
        <v>101</v>
      </c>
      <c r="P69" s="63" t="s">
        <v>101</v>
      </c>
      <c r="Q69" s="65" t="s">
        <v>101</v>
      </c>
      <c r="R69" s="5" t="s">
        <v>134</v>
      </c>
    </row>
    <row r="70" spans="2:18" ht="12" customHeight="1">
      <c r="B70" s="3" t="s">
        <v>32</v>
      </c>
      <c r="C70" s="64">
        <v>7</v>
      </c>
      <c r="D70" s="64">
        <v>5</v>
      </c>
      <c r="E70" s="63" t="s">
        <v>101</v>
      </c>
      <c r="F70" s="63">
        <v>1</v>
      </c>
      <c r="G70" s="64">
        <v>2</v>
      </c>
      <c r="H70" s="63">
        <v>2</v>
      </c>
      <c r="I70" s="63" t="s">
        <v>101</v>
      </c>
      <c r="J70" s="63" t="s">
        <v>101</v>
      </c>
      <c r="K70" s="64">
        <v>2</v>
      </c>
      <c r="L70" s="63">
        <v>1</v>
      </c>
      <c r="M70" s="63" t="s">
        <v>101</v>
      </c>
      <c r="N70" s="64">
        <v>1</v>
      </c>
      <c r="O70" s="63" t="s">
        <v>101</v>
      </c>
      <c r="P70" s="63" t="s">
        <v>101</v>
      </c>
      <c r="Q70" s="65" t="s">
        <v>101</v>
      </c>
      <c r="R70" s="5" t="s">
        <v>32</v>
      </c>
    </row>
    <row r="71" spans="2:18" ht="12" customHeight="1">
      <c r="B71" s="3" t="s">
        <v>33</v>
      </c>
      <c r="C71" s="63">
        <v>939</v>
      </c>
      <c r="D71" s="63">
        <v>471</v>
      </c>
      <c r="E71" s="63">
        <v>32</v>
      </c>
      <c r="F71" s="63">
        <v>28</v>
      </c>
      <c r="G71" s="63">
        <v>90</v>
      </c>
      <c r="H71" s="63">
        <v>131</v>
      </c>
      <c r="I71" s="63">
        <v>116</v>
      </c>
      <c r="J71" s="63">
        <v>74</v>
      </c>
      <c r="K71" s="63">
        <v>468</v>
      </c>
      <c r="L71" s="63">
        <v>12</v>
      </c>
      <c r="M71" s="63">
        <v>20</v>
      </c>
      <c r="N71" s="63">
        <v>76</v>
      </c>
      <c r="O71" s="63">
        <v>109</v>
      </c>
      <c r="P71" s="63">
        <v>134</v>
      </c>
      <c r="Q71" s="65">
        <v>117</v>
      </c>
      <c r="R71" s="5" t="s">
        <v>33</v>
      </c>
    </row>
    <row r="72" spans="2:18" ht="12" customHeight="1">
      <c r="B72" s="3" t="s">
        <v>34</v>
      </c>
      <c r="C72" s="64">
        <v>151</v>
      </c>
      <c r="D72" s="64">
        <v>76</v>
      </c>
      <c r="E72" s="64">
        <v>5</v>
      </c>
      <c r="F72" s="64">
        <v>4</v>
      </c>
      <c r="G72" s="63">
        <v>7</v>
      </c>
      <c r="H72" s="63">
        <v>23</v>
      </c>
      <c r="I72" s="63">
        <v>22</v>
      </c>
      <c r="J72" s="63">
        <v>15</v>
      </c>
      <c r="K72" s="64">
        <v>75</v>
      </c>
      <c r="L72" s="63">
        <v>4</v>
      </c>
      <c r="M72" s="64">
        <v>8</v>
      </c>
      <c r="N72" s="63">
        <v>14</v>
      </c>
      <c r="O72" s="63">
        <v>15</v>
      </c>
      <c r="P72" s="63">
        <v>16</v>
      </c>
      <c r="Q72" s="65">
        <v>18</v>
      </c>
      <c r="R72" s="5" t="s">
        <v>34</v>
      </c>
    </row>
    <row r="73" spans="2:18" ht="12" customHeight="1">
      <c r="B73" s="3" t="s">
        <v>35</v>
      </c>
      <c r="C73" s="64">
        <v>14</v>
      </c>
      <c r="D73" s="64">
        <v>8</v>
      </c>
      <c r="E73" s="63" t="s">
        <v>101</v>
      </c>
      <c r="F73" s="63" t="s">
        <v>101</v>
      </c>
      <c r="G73" s="63" t="s">
        <v>101</v>
      </c>
      <c r="H73" s="63" t="s">
        <v>101</v>
      </c>
      <c r="I73" s="64">
        <v>5</v>
      </c>
      <c r="J73" s="64">
        <v>3</v>
      </c>
      <c r="K73" s="64">
        <v>6</v>
      </c>
      <c r="L73" s="63" t="s">
        <v>101</v>
      </c>
      <c r="M73" s="63">
        <v>1</v>
      </c>
      <c r="N73" s="63" t="s">
        <v>101</v>
      </c>
      <c r="O73" s="63">
        <v>1</v>
      </c>
      <c r="P73" s="63">
        <v>2</v>
      </c>
      <c r="Q73" s="65">
        <v>2</v>
      </c>
      <c r="R73" s="5" t="s">
        <v>35</v>
      </c>
    </row>
    <row r="74" spans="2:18" ht="12" customHeight="1">
      <c r="B74" s="3"/>
      <c r="R74" s="5"/>
    </row>
    <row r="75" spans="2:18" ht="12" customHeight="1">
      <c r="B75" s="17" t="s">
        <v>37</v>
      </c>
      <c r="C75" s="64">
        <v>75</v>
      </c>
      <c r="D75" s="64">
        <v>38</v>
      </c>
      <c r="E75" s="63">
        <v>1</v>
      </c>
      <c r="F75" s="63">
        <v>1</v>
      </c>
      <c r="G75" s="64">
        <v>3</v>
      </c>
      <c r="H75" s="64">
        <v>4</v>
      </c>
      <c r="I75" s="64">
        <v>12</v>
      </c>
      <c r="J75" s="64">
        <v>17</v>
      </c>
      <c r="K75" s="64">
        <v>37</v>
      </c>
      <c r="L75" s="63">
        <v>4</v>
      </c>
      <c r="M75" s="63">
        <v>1</v>
      </c>
      <c r="N75" s="64">
        <v>3</v>
      </c>
      <c r="O75" s="64">
        <v>8</v>
      </c>
      <c r="P75" s="63">
        <v>10</v>
      </c>
      <c r="Q75" s="65">
        <v>11</v>
      </c>
      <c r="R75" s="14" t="s">
        <v>37</v>
      </c>
    </row>
    <row r="76" spans="2:18" ht="12" customHeight="1">
      <c r="B76" s="1" t="s">
        <v>39</v>
      </c>
      <c r="C76" s="64" t="s">
        <v>216</v>
      </c>
      <c r="D76" s="64" t="s">
        <v>216</v>
      </c>
      <c r="E76" s="63" t="s">
        <v>216</v>
      </c>
      <c r="F76" s="63" t="s">
        <v>216</v>
      </c>
      <c r="G76" s="63" t="s">
        <v>216</v>
      </c>
      <c r="H76" s="63" t="s">
        <v>216</v>
      </c>
      <c r="I76" s="64" t="s">
        <v>216</v>
      </c>
      <c r="J76" s="64" t="s">
        <v>216</v>
      </c>
      <c r="K76" s="64" t="s">
        <v>216</v>
      </c>
      <c r="L76" s="63" t="s">
        <v>216</v>
      </c>
      <c r="M76" s="63" t="s">
        <v>216</v>
      </c>
      <c r="N76" s="63" t="s">
        <v>216</v>
      </c>
      <c r="O76" s="64" t="s">
        <v>216</v>
      </c>
      <c r="P76" s="64" t="s">
        <v>216</v>
      </c>
      <c r="Q76" s="65" t="s">
        <v>216</v>
      </c>
      <c r="R76" s="13" t="s">
        <v>39</v>
      </c>
    </row>
    <row r="77" spans="2:18" ht="12" customHeight="1">
      <c r="B77" s="3" t="s">
        <v>134</v>
      </c>
      <c r="C77" s="63" t="s">
        <v>101</v>
      </c>
      <c r="D77" s="63" t="s">
        <v>101</v>
      </c>
      <c r="E77" s="63" t="s">
        <v>101</v>
      </c>
      <c r="F77" s="63" t="s">
        <v>101</v>
      </c>
      <c r="G77" s="63" t="s">
        <v>101</v>
      </c>
      <c r="H77" s="63" t="s">
        <v>101</v>
      </c>
      <c r="I77" s="63" t="s">
        <v>101</v>
      </c>
      <c r="J77" s="63" t="s">
        <v>101</v>
      </c>
      <c r="K77" s="63" t="s">
        <v>101</v>
      </c>
      <c r="L77" s="63" t="s">
        <v>101</v>
      </c>
      <c r="M77" s="63" t="s">
        <v>101</v>
      </c>
      <c r="N77" s="63" t="s">
        <v>101</v>
      </c>
      <c r="O77" s="63" t="s">
        <v>101</v>
      </c>
      <c r="P77" s="63" t="s">
        <v>101</v>
      </c>
      <c r="Q77" s="65" t="s">
        <v>101</v>
      </c>
      <c r="R77" s="5" t="s">
        <v>134</v>
      </c>
    </row>
    <row r="78" spans="2:18" ht="12" customHeight="1">
      <c r="B78" s="3" t="s">
        <v>32</v>
      </c>
      <c r="C78" s="63" t="s">
        <v>101</v>
      </c>
      <c r="D78" s="63" t="s">
        <v>101</v>
      </c>
      <c r="E78" s="63" t="s">
        <v>101</v>
      </c>
      <c r="F78" s="63" t="s">
        <v>101</v>
      </c>
      <c r="G78" s="63" t="s">
        <v>101</v>
      </c>
      <c r="H78" s="63" t="s">
        <v>101</v>
      </c>
      <c r="I78" s="63" t="s">
        <v>101</v>
      </c>
      <c r="J78" s="63" t="s">
        <v>101</v>
      </c>
      <c r="K78" s="63" t="s">
        <v>101</v>
      </c>
      <c r="L78" s="63" t="s">
        <v>101</v>
      </c>
      <c r="M78" s="63" t="s">
        <v>101</v>
      </c>
      <c r="N78" s="63" t="s">
        <v>101</v>
      </c>
      <c r="O78" s="63" t="s">
        <v>101</v>
      </c>
      <c r="P78" s="63" t="s">
        <v>101</v>
      </c>
      <c r="Q78" s="65" t="s">
        <v>101</v>
      </c>
      <c r="R78" s="5" t="s">
        <v>32</v>
      </c>
    </row>
    <row r="79" spans="2:18" ht="12" customHeight="1">
      <c r="B79" s="3" t="s">
        <v>33</v>
      </c>
      <c r="C79" s="64">
        <v>16</v>
      </c>
      <c r="D79" s="64">
        <v>7</v>
      </c>
      <c r="E79" s="63" t="s">
        <v>101</v>
      </c>
      <c r="F79" s="63" t="s">
        <v>101</v>
      </c>
      <c r="G79" s="63">
        <v>1</v>
      </c>
      <c r="H79" s="63" t="s">
        <v>101</v>
      </c>
      <c r="I79" s="63">
        <v>4</v>
      </c>
      <c r="J79" s="63">
        <v>2</v>
      </c>
      <c r="K79" s="64">
        <v>9</v>
      </c>
      <c r="L79" s="63" t="s">
        <v>101</v>
      </c>
      <c r="M79" s="63" t="s">
        <v>101</v>
      </c>
      <c r="N79" s="63" t="s">
        <v>101</v>
      </c>
      <c r="O79" s="63">
        <v>2</v>
      </c>
      <c r="P79" s="63">
        <v>2</v>
      </c>
      <c r="Q79" s="65">
        <v>5</v>
      </c>
      <c r="R79" s="5" t="s">
        <v>33</v>
      </c>
    </row>
    <row r="80" spans="2:18" ht="12" customHeight="1">
      <c r="B80" s="3" t="s">
        <v>34</v>
      </c>
      <c r="C80" s="63">
        <v>59</v>
      </c>
      <c r="D80" s="63">
        <v>31</v>
      </c>
      <c r="E80" s="63">
        <v>1</v>
      </c>
      <c r="F80" s="63">
        <v>1</v>
      </c>
      <c r="G80" s="63">
        <v>2</v>
      </c>
      <c r="H80" s="63">
        <v>4</v>
      </c>
      <c r="I80" s="63">
        <v>8</v>
      </c>
      <c r="J80" s="63">
        <v>15</v>
      </c>
      <c r="K80" s="63">
        <v>28</v>
      </c>
      <c r="L80" s="63">
        <v>4</v>
      </c>
      <c r="M80" s="63">
        <v>1</v>
      </c>
      <c r="N80" s="63">
        <v>3</v>
      </c>
      <c r="O80" s="63">
        <v>6</v>
      </c>
      <c r="P80" s="63">
        <v>8</v>
      </c>
      <c r="Q80" s="65">
        <v>6</v>
      </c>
      <c r="R80" s="5" t="s">
        <v>34</v>
      </c>
    </row>
    <row r="81" spans="2:19" ht="12" customHeight="1">
      <c r="B81" s="3" t="s">
        <v>35</v>
      </c>
      <c r="C81" s="63" t="s">
        <v>101</v>
      </c>
      <c r="D81" s="63" t="s">
        <v>101</v>
      </c>
      <c r="E81" s="63" t="s">
        <v>101</v>
      </c>
      <c r="F81" s="63" t="s">
        <v>101</v>
      </c>
      <c r="G81" s="63" t="s">
        <v>101</v>
      </c>
      <c r="H81" s="63" t="s">
        <v>101</v>
      </c>
      <c r="I81" s="63" t="s">
        <v>101</v>
      </c>
      <c r="J81" s="63" t="s">
        <v>101</v>
      </c>
      <c r="K81" s="63" t="s">
        <v>101</v>
      </c>
      <c r="L81" s="63" t="s">
        <v>101</v>
      </c>
      <c r="M81" s="63" t="s">
        <v>101</v>
      </c>
      <c r="N81" s="63" t="s">
        <v>101</v>
      </c>
      <c r="O81" s="63" t="s">
        <v>101</v>
      </c>
      <c r="P81" s="63" t="s">
        <v>101</v>
      </c>
      <c r="Q81" s="65" t="s">
        <v>101</v>
      </c>
      <c r="R81" s="5" t="s">
        <v>35</v>
      </c>
    </row>
    <row r="82" spans="2:19" ht="12" customHeight="1">
      <c r="R82" s="13"/>
    </row>
    <row r="83" spans="2:19" ht="12" customHeight="1">
      <c r="B83" s="17" t="s">
        <v>38</v>
      </c>
      <c r="C83" s="64">
        <v>8</v>
      </c>
      <c r="D83" s="64">
        <v>3</v>
      </c>
      <c r="E83" s="63" t="s">
        <v>101</v>
      </c>
      <c r="F83" s="63" t="s">
        <v>101</v>
      </c>
      <c r="G83" s="63" t="s">
        <v>101</v>
      </c>
      <c r="H83" s="63">
        <v>1</v>
      </c>
      <c r="I83" s="63">
        <v>1</v>
      </c>
      <c r="J83" s="63">
        <v>1</v>
      </c>
      <c r="K83" s="64">
        <v>5</v>
      </c>
      <c r="L83" s="63" t="s">
        <v>101</v>
      </c>
      <c r="M83" s="63" t="s">
        <v>101</v>
      </c>
      <c r="N83" s="63">
        <v>1</v>
      </c>
      <c r="O83" s="63">
        <v>1</v>
      </c>
      <c r="P83" s="63">
        <v>1</v>
      </c>
      <c r="Q83" s="65">
        <v>2</v>
      </c>
      <c r="R83" s="14" t="s">
        <v>38</v>
      </c>
    </row>
    <row r="84" spans="2:19" ht="12" customHeight="1">
      <c r="B84" s="1" t="s">
        <v>39</v>
      </c>
      <c r="C84" s="64" t="s">
        <v>216</v>
      </c>
      <c r="D84" s="64" t="s">
        <v>216</v>
      </c>
      <c r="E84" s="63" t="s">
        <v>216</v>
      </c>
      <c r="F84" s="64" t="s">
        <v>216</v>
      </c>
      <c r="G84" s="64" t="s">
        <v>216</v>
      </c>
      <c r="H84" s="64" t="s">
        <v>216</v>
      </c>
      <c r="I84" s="63" t="s">
        <v>216</v>
      </c>
      <c r="J84" s="64" t="s">
        <v>216</v>
      </c>
      <c r="K84" s="64" t="s">
        <v>216</v>
      </c>
      <c r="L84" s="63" t="s">
        <v>216</v>
      </c>
      <c r="M84" s="64" t="s">
        <v>216</v>
      </c>
      <c r="N84" s="63" t="s">
        <v>216</v>
      </c>
      <c r="O84" s="63" t="s">
        <v>216</v>
      </c>
      <c r="P84" s="64" t="s">
        <v>216</v>
      </c>
      <c r="Q84" s="65" t="s">
        <v>216</v>
      </c>
      <c r="R84" s="13" t="s">
        <v>39</v>
      </c>
    </row>
    <row r="85" spans="2:19" ht="12" customHeight="1">
      <c r="B85" s="3" t="s">
        <v>134</v>
      </c>
      <c r="C85" s="63" t="s">
        <v>101</v>
      </c>
      <c r="D85" s="63" t="s">
        <v>101</v>
      </c>
      <c r="E85" s="63" t="s">
        <v>101</v>
      </c>
      <c r="F85" s="63" t="s">
        <v>101</v>
      </c>
      <c r="G85" s="63" t="s">
        <v>101</v>
      </c>
      <c r="H85" s="63" t="s">
        <v>101</v>
      </c>
      <c r="I85" s="63" t="s">
        <v>101</v>
      </c>
      <c r="J85" s="63" t="s">
        <v>101</v>
      </c>
      <c r="K85" s="63" t="s">
        <v>101</v>
      </c>
      <c r="L85" s="63" t="s">
        <v>101</v>
      </c>
      <c r="M85" s="63" t="s">
        <v>101</v>
      </c>
      <c r="N85" s="63" t="s">
        <v>101</v>
      </c>
      <c r="O85" s="63" t="s">
        <v>101</v>
      </c>
      <c r="P85" s="63" t="s">
        <v>101</v>
      </c>
      <c r="Q85" s="65" t="s">
        <v>101</v>
      </c>
      <c r="R85" s="5" t="s">
        <v>134</v>
      </c>
    </row>
    <row r="86" spans="2:19" ht="12" customHeight="1">
      <c r="B86" s="3" t="s">
        <v>32</v>
      </c>
      <c r="C86" s="63" t="s">
        <v>101</v>
      </c>
      <c r="D86" s="63" t="s">
        <v>101</v>
      </c>
      <c r="E86" s="63" t="s">
        <v>101</v>
      </c>
      <c r="F86" s="63" t="s">
        <v>101</v>
      </c>
      <c r="G86" s="63" t="s">
        <v>101</v>
      </c>
      <c r="H86" s="63" t="s">
        <v>101</v>
      </c>
      <c r="I86" s="63" t="s">
        <v>101</v>
      </c>
      <c r="J86" s="63" t="s">
        <v>101</v>
      </c>
      <c r="K86" s="63" t="s">
        <v>101</v>
      </c>
      <c r="L86" s="63" t="s">
        <v>101</v>
      </c>
      <c r="M86" s="63" t="s">
        <v>101</v>
      </c>
      <c r="N86" s="63" t="s">
        <v>101</v>
      </c>
      <c r="O86" s="63" t="s">
        <v>101</v>
      </c>
      <c r="P86" s="63" t="s">
        <v>101</v>
      </c>
      <c r="Q86" s="65" t="s">
        <v>101</v>
      </c>
      <c r="R86" s="5" t="s">
        <v>32</v>
      </c>
    </row>
    <row r="87" spans="2:19" ht="12" customHeight="1">
      <c r="B87" s="3" t="s">
        <v>33</v>
      </c>
      <c r="C87" s="64">
        <v>8</v>
      </c>
      <c r="D87" s="64">
        <v>3</v>
      </c>
      <c r="E87" s="63" t="s">
        <v>101</v>
      </c>
      <c r="F87" s="63" t="s">
        <v>101</v>
      </c>
      <c r="G87" s="63" t="s">
        <v>101</v>
      </c>
      <c r="H87" s="63">
        <v>1</v>
      </c>
      <c r="I87" s="63">
        <v>1</v>
      </c>
      <c r="J87" s="63">
        <v>1</v>
      </c>
      <c r="K87" s="64">
        <v>5</v>
      </c>
      <c r="L87" s="63" t="s">
        <v>101</v>
      </c>
      <c r="M87" s="63" t="s">
        <v>101</v>
      </c>
      <c r="N87" s="63">
        <v>1</v>
      </c>
      <c r="O87" s="63">
        <v>1</v>
      </c>
      <c r="P87" s="63">
        <v>1</v>
      </c>
      <c r="Q87" s="65">
        <v>2</v>
      </c>
      <c r="R87" s="5" t="s">
        <v>33</v>
      </c>
    </row>
    <row r="88" spans="2:19" ht="12" customHeight="1">
      <c r="B88" s="3" t="s">
        <v>34</v>
      </c>
      <c r="C88" s="63" t="s">
        <v>101</v>
      </c>
      <c r="D88" s="63" t="s">
        <v>101</v>
      </c>
      <c r="E88" s="63" t="s">
        <v>101</v>
      </c>
      <c r="F88" s="63" t="s">
        <v>101</v>
      </c>
      <c r="G88" s="63" t="s">
        <v>101</v>
      </c>
      <c r="H88" s="63" t="s">
        <v>101</v>
      </c>
      <c r="I88" s="63" t="s">
        <v>101</v>
      </c>
      <c r="J88" s="63" t="s">
        <v>101</v>
      </c>
      <c r="K88" s="63" t="s">
        <v>101</v>
      </c>
      <c r="L88" s="63" t="s">
        <v>101</v>
      </c>
      <c r="M88" s="63" t="s">
        <v>101</v>
      </c>
      <c r="N88" s="63" t="s">
        <v>101</v>
      </c>
      <c r="O88" s="63" t="s">
        <v>101</v>
      </c>
      <c r="P88" s="63" t="s">
        <v>101</v>
      </c>
      <c r="Q88" s="65" t="s">
        <v>101</v>
      </c>
      <c r="R88" s="5" t="s">
        <v>34</v>
      </c>
    </row>
    <row r="89" spans="2:19" ht="12" customHeight="1">
      <c r="B89" s="3" t="s">
        <v>35</v>
      </c>
      <c r="C89" s="63" t="s">
        <v>101</v>
      </c>
      <c r="D89" s="63" t="s">
        <v>101</v>
      </c>
      <c r="E89" s="63" t="s">
        <v>101</v>
      </c>
      <c r="F89" s="63" t="s">
        <v>101</v>
      </c>
      <c r="G89" s="63" t="s">
        <v>101</v>
      </c>
      <c r="H89" s="63" t="s">
        <v>101</v>
      </c>
      <c r="I89" s="63" t="s">
        <v>101</v>
      </c>
      <c r="J89" s="63" t="s">
        <v>101</v>
      </c>
      <c r="K89" s="63" t="s">
        <v>101</v>
      </c>
      <c r="L89" s="63" t="s">
        <v>101</v>
      </c>
      <c r="M89" s="63" t="s">
        <v>101</v>
      </c>
      <c r="N89" s="63" t="s">
        <v>101</v>
      </c>
      <c r="O89" s="63" t="s">
        <v>101</v>
      </c>
      <c r="P89" s="63" t="s">
        <v>101</v>
      </c>
      <c r="Q89" s="65" t="s">
        <v>101</v>
      </c>
      <c r="R89" s="5" t="s">
        <v>35</v>
      </c>
    </row>
    <row r="90" spans="2:19" ht="12" customHeight="1">
      <c r="C90" s="63"/>
      <c r="D90" s="63"/>
      <c r="E90" s="63"/>
      <c r="F90" s="63"/>
      <c r="G90" s="63"/>
      <c r="H90" s="63"/>
      <c r="I90" s="63"/>
      <c r="J90" s="63"/>
      <c r="K90" s="63"/>
      <c r="L90" s="63"/>
      <c r="M90" s="63"/>
      <c r="N90" s="63"/>
      <c r="O90" s="63"/>
      <c r="P90" s="63"/>
      <c r="Q90" s="65"/>
      <c r="R90" s="5"/>
    </row>
    <row r="91" spans="2:19" s="68" customFormat="1" ht="12" customHeight="1">
      <c r="B91" s="23" t="s">
        <v>215</v>
      </c>
      <c r="C91" s="67">
        <v>1421</v>
      </c>
      <c r="D91" s="67">
        <v>722</v>
      </c>
      <c r="E91" s="69">
        <v>71</v>
      </c>
      <c r="F91" s="69">
        <v>78</v>
      </c>
      <c r="G91" s="69">
        <v>129</v>
      </c>
      <c r="H91" s="69">
        <v>177</v>
      </c>
      <c r="I91" s="69">
        <v>157</v>
      </c>
      <c r="J91" s="69">
        <v>110</v>
      </c>
      <c r="K91" s="67">
        <v>699</v>
      </c>
      <c r="L91" s="69">
        <v>55</v>
      </c>
      <c r="M91" s="69">
        <v>58</v>
      </c>
      <c r="N91" s="69">
        <v>121</v>
      </c>
      <c r="O91" s="69">
        <v>149</v>
      </c>
      <c r="P91" s="67">
        <v>166</v>
      </c>
      <c r="Q91" s="66">
        <v>150</v>
      </c>
      <c r="R91" s="15" t="s">
        <v>215</v>
      </c>
      <c r="S91" s="139"/>
    </row>
    <row r="92" spans="2:19" ht="12" customHeight="1">
      <c r="C92" s="64"/>
      <c r="D92" s="64"/>
      <c r="E92" s="64"/>
      <c r="F92" s="64"/>
      <c r="G92" s="64"/>
      <c r="H92" s="64"/>
      <c r="I92" s="64"/>
      <c r="J92" s="64"/>
      <c r="K92" s="64"/>
      <c r="L92" s="64"/>
      <c r="M92" s="64"/>
      <c r="N92" s="64"/>
      <c r="O92" s="64"/>
      <c r="P92" s="64"/>
      <c r="Q92" s="64"/>
    </row>
    <row r="93" spans="2:19" ht="12" customHeight="1">
      <c r="C93" s="180" t="s">
        <v>45</v>
      </c>
      <c r="D93" s="180"/>
      <c r="E93" s="180"/>
      <c r="F93" s="180"/>
      <c r="G93" s="180"/>
      <c r="H93" s="180"/>
      <c r="I93" s="180"/>
      <c r="J93" s="180"/>
      <c r="K93" s="180" t="s">
        <v>45</v>
      </c>
      <c r="L93" s="180"/>
      <c r="M93" s="180"/>
      <c r="N93" s="180"/>
      <c r="O93" s="180"/>
      <c r="P93" s="180"/>
      <c r="Q93" s="180"/>
    </row>
    <row r="94" spans="2:19" ht="12" customHeight="1">
      <c r="B94" s="17" t="s">
        <v>31</v>
      </c>
      <c r="C94" s="63" t="s">
        <v>101</v>
      </c>
      <c r="D94" s="63" t="s">
        <v>101</v>
      </c>
      <c r="E94" s="63" t="s">
        <v>101</v>
      </c>
      <c r="F94" s="63" t="s">
        <v>101</v>
      </c>
      <c r="G94" s="63" t="s">
        <v>101</v>
      </c>
      <c r="H94" s="63" t="s">
        <v>101</v>
      </c>
      <c r="I94" s="63" t="s">
        <v>101</v>
      </c>
      <c r="J94" s="63" t="s">
        <v>101</v>
      </c>
      <c r="K94" s="63" t="s">
        <v>101</v>
      </c>
      <c r="L94" s="63" t="s">
        <v>101</v>
      </c>
      <c r="M94" s="63" t="s">
        <v>101</v>
      </c>
      <c r="N94" s="63" t="s">
        <v>101</v>
      </c>
      <c r="O94" s="63" t="s">
        <v>101</v>
      </c>
      <c r="P94" s="63" t="s">
        <v>101</v>
      </c>
      <c r="Q94" s="65" t="s">
        <v>101</v>
      </c>
      <c r="R94" s="14" t="s">
        <v>31</v>
      </c>
    </row>
    <row r="95" spans="2:19" ht="12" customHeight="1">
      <c r="B95" s="1" t="s">
        <v>39</v>
      </c>
      <c r="C95" s="64" t="s">
        <v>216</v>
      </c>
      <c r="D95" s="64" t="s">
        <v>216</v>
      </c>
      <c r="E95" s="64" t="s">
        <v>216</v>
      </c>
      <c r="F95" s="64" t="s">
        <v>216</v>
      </c>
      <c r="G95" s="64" t="s">
        <v>216</v>
      </c>
      <c r="H95" s="64" t="s">
        <v>216</v>
      </c>
      <c r="I95" s="64" t="s">
        <v>216</v>
      </c>
      <c r="J95" s="64" t="s">
        <v>216</v>
      </c>
      <c r="K95" s="64" t="s">
        <v>216</v>
      </c>
      <c r="L95" s="64" t="s">
        <v>216</v>
      </c>
      <c r="M95" s="64" t="s">
        <v>216</v>
      </c>
      <c r="N95" s="64" t="s">
        <v>216</v>
      </c>
      <c r="O95" s="64" t="s">
        <v>216</v>
      </c>
      <c r="P95" s="64" t="s">
        <v>216</v>
      </c>
      <c r="Q95" s="65" t="s">
        <v>216</v>
      </c>
      <c r="R95" s="13" t="s">
        <v>39</v>
      </c>
    </row>
    <row r="96" spans="2:19" ht="12" customHeight="1">
      <c r="B96" s="3" t="s">
        <v>134</v>
      </c>
      <c r="C96" s="63" t="s">
        <v>101</v>
      </c>
      <c r="D96" s="63" t="s">
        <v>101</v>
      </c>
      <c r="E96" s="63" t="s">
        <v>101</v>
      </c>
      <c r="F96" s="63" t="s">
        <v>101</v>
      </c>
      <c r="G96" s="63" t="s">
        <v>101</v>
      </c>
      <c r="H96" s="63" t="s">
        <v>101</v>
      </c>
      <c r="I96" s="63" t="s">
        <v>101</v>
      </c>
      <c r="J96" s="63" t="s">
        <v>101</v>
      </c>
      <c r="K96" s="63" t="s">
        <v>101</v>
      </c>
      <c r="L96" s="63" t="s">
        <v>101</v>
      </c>
      <c r="M96" s="63" t="s">
        <v>101</v>
      </c>
      <c r="N96" s="63" t="s">
        <v>101</v>
      </c>
      <c r="O96" s="63" t="s">
        <v>101</v>
      </c>
      <c r="P96" s="63" t="s">
        <v>101</v>
      </c>
      <c r="Q96" s="65" t="s">
        <v>101</v>
      </c>
      <c r="R96" s="5" t="s">
        <v>134</v>
      </c>
    </row>
    <row r="97" spans="2:18" ht="12" customHeight="1">
      <c r="B97" s="3" t="s">
        <v>32</v>
      </c>
      <c r="C97" s="63" t="s">
        <v>101</v>
      </c>
      <c r="D97" s="63" t="s">
        <v>101</v>
      </c>
      <c r="E97" s="63" t="s">
        <v>101</v>
      </c>
      <c r="F97" s="63" t="s">
        <v>101</v>
      </c>
      <c r="G97" s="63" t="s">
        <v>101</v>
      </c>
      <c r="H97" s="63" t="s">
        <v>101</v>
      </c>
      <c r="I97" s="63" t="s">
        <v>101</v>
      </c>
      <c r="J97" s="63" t="s">
        <v>101</v>
      </c>
      <c r="K97" s="63" t="s">
        <v>101</v>
      </c>
      <c r="L97" s="63" t="s">
        <v>101</v>
      </c>
      <c r="M97" s="63" t="s">
        <v>101</v>
      </c>
      <c r="N97" s="63" t="s">
        <v>101</v>
      </c>
      <c r="O97" s="63" t="s">
        <v>101</v>
      </c>
      <c r="P97" s="63" t="s">
        <v>101</v>
      </c>
      <c r="Q97" s="65" t="s">
        <v>101</v>
      </c>
      <c r="R97" s="5" t="s">
        <v>32</v>
      </c>
    </row>
    <row r="98" spans="2:18" ht="12" customHeight="1">
      <c r="B98" s="3" t="s">
        <v>33</v>
      </c>
      <c r="C98" s="63" t="s">
        <v>101</v>
      </c>
      <c r="D98" s="63" t="s">
        <v>101</v>
      </c>
      <c r="E98" s="63" t="s">
        <v>101</v>
      </c>
      <c r="F98" s="63" t="s">
        <v>101</v>
      </c>
      <c r="G98" s="63" t="s">
        <v>101</v>
      </c>
      <c r="H98" s="63" t="s">
        <v>101</v>
      </c>
      <c r="I98" s="63" t="s">
        <v>101</v>
      </c>
      <c r="J98" s="63" t="s">
        <v>101</v>
      </c>
      <c r="K98" s="63" t="s">
        <v>101</v>
      </c>
      <c r="L98" s="63" t="s">
        <v>101</v>
      </c>
      <c r="M98" s="63" t="s">
        <v>101</v>
      </c>
      <c r="N98" s="63" t="s">
        <v>101</v>
      </c>
      <c r="O98" s="63" t="s">
        <v>101</v>
      </c>
      <c r="P98" s="63" t="s">
        <v>101</v>
      </c>
      <c r="Q98" s="65" t="s">
        <v>101</v>
      </c>
      <c r="R98" s="5" t="s">
        <v>33</v>
      </c>
    </row>
    <row r="99" spans="2:18" ht="12" customHeight="1">
      <c r="B99" s="3" t="s">
        <v>34</v>
      </c>
      <c r="C99" s="63" t="s">
        <v>101</v>
      </c>
      <c r="D99" s="63" t="s">
        <v>101</v>
      </c>
      <c r="E99" s="63" t="s">
        <v>101</v>
      </c>
      <c r="F99" s="63" t="s">
        <v>101</v>
      </c>
      <c r="G99" s="63" t="s">
        <v>101</v>
      </c>
      <c r="H99" s="63" t="s">
        <v>101</v>
      </c>
      <c r="I99" s="63" t="s">
        <v>101</v>
      </c>
      <c r="J99" s="63" t="s">
        <v>101</v>
      </c>
      <c r="K99" s="63" t="s">
        <v>101</v>
      </c>
      <c r="L99" s="63" t="s">
        <v>101</v>
      </c>
      <c r="M99" s="63" t="s">
        <v>101</v>
      </c>
      <c r="N99" s="63" t="s">
        <v>101</v>
      </c>
      <c r="O99" s="63" t="s">
        <v>101</v>
      </c>
      <c r="P99" s="63" t="s">
        <v>101</v>
      </c>
      <c r="Q99" s="65" t="s">
        <v>101</v>
      </c>
      <c r="R99" s="5" t="s">
        <v>34</v>
      </c>
    </row>
    <row r="100" spans="2:18" ht="12" customHeight="1">
      <c r="B100" s="3" t="s">
        <v>35</v>
      </c>
      <c r="C100" s="63" t="s">
        <v>101</v>
      </c>
      <c r="D100" s="63" t="s">
        <v>101</v>
      </c>
      <c r="E100" s="63" t="s">
        <v>101</v>
      </c>
      <c r="F100" s="63" t="s">
        <v>101</v>
      </c>
      <c r="G100" s="63" t="s">
        <v>101</v>
      </c>
      <c r="H100" s="63" t="s">
        <v>101</v>
      </c>
      <c r="I100" s="63" t="s">
        <v>101</v>
      </c>
      <c r="J100" s="63" t="s">
        <v>101</v>
      </c>
      <c r="K100" s="63" t="s">
        <v>101</v>
      </c>
      <c r="L100" s="63" t="s">
        <v>101</v>
      </c>
      <c r="M100" s="63" t="s">
        <v>101</v>
      </c>
      <c r="N100" s="63" t="s">
        <v>101</v>
      </c>
      <c r="O100" s="63" t="s">
        <v>101</v>
      </c>
      <c r="P100" s="63" t="s">
        <v>101</v>
      </c>
      <c r="Q100" s="65" t="s">
        <v>101</v>
      </c>
      <c r="R100" s="5" t="s">
        <v>35</v>
      </c>
    </row>
    <row r="101" spans="2:18" ht="12" customHeight="1">
      <c r="R101" s="13"/>
    </row>
    <row r="102" spans="2:18" ht="12" customHeight="1">
      <c r="B102" s="17" t="s">
        <v>36</v>
      </c>
      <c r="C102" s="64">
        <v>160</v>
      </c>
      <c r="D102" s="64">
        <v>96</v>
      </c>
      <c r="E102" s="64">
        <v>23</v>
      </c>
      <c r="F102" s="64">
        <v>19</v>
      </c>
      <c r="G102" s="64">
        <v>31</v>
      </c>
      <c r="H102" s="64">
        <v>20</v>
      </c>
      <c r="I102" s="64">
        <v>3</v>
      </c>
      <c r="J102" s="63" t="s">
        <v>101</v>
      </c>
      <c r="K102" s="64">
        <v>64</v>
      </c>
      <c r="L102" s="64">
        <v>8</v>
      </c>
      <c r="M102" s="64">
        <v>25</v>
      </c>
      <c r="N102" s="64">
        <v>20</v>
      </c>
      <c r="O102" s="64">
        <v>10</v>
      </c>
      <c r="P102" s="63">
        <v>1</v>
      </c>
      <c r="Q102" s="65" t="s">
        <v>101</v>
      </c>
      <c r="R102" s="14" t="s">
        <v>36</v>
      </c>
    </row>
    <row r="103" spans="2:18" ht="12" customHeight="1">
      <c r="B103" s="1" t="s">
        <v>39</v>
      </c>
      <c r="C103" s="64" t="s">
        <v>216</v>
      </c>
      <c r="D103" s="64" t="s">
        <v>216</v>
      </c>
      <c r="E103" s="64" t="s">
        <v>216</v>
      </c>
      <c r="F103" s="64" t="s">
        <v>216</v>
      </c>
      <c r="G103" s="64" t="s">
        <v>216</v>
      </c>
      <c r="H103" s="64" t="s">
        <v>216</v>
      </c>
      <c r="I103" s="64" t="s">
        <v>216</v>
      </c>
      <c r="J103" s="63" t="s">
        <v>216</v>
      </c>
      <c r="K103" s="64" t="s">
        <v>216</v>
      </c>
      <c r="L103" s="64" t="s">
        <v>216</v>
      </c>
      <c r="M103" s="64" t="s">
        <v>216</v>
      </c>
      <c r="N103" s="64" t="s">
        <v>216</v>
      </c>
      <c r="O103" s="64" t="s">
        <v>216</v>
      </c>
      <c r="P103" s="64" t="s">
        <v>216</v>
      </c>
      <c r="Q103" s="65" t="s">
        <v>216</v>
      </c>
      <c r="R103" s="13" t="s">
        <v>39</v>
      </c>
    </row>
    <row r="104" spans="2:18" ht="12" customHeight="1">
      <c r="B104" s="3" t="s">
        <v>134</v>
      </c>
      <c r="C104" s="63" t="s">
        <v>101</v>
      </c>
      <c r="D104" s="63" t="s">
        <v>101</v>
      </c>
      <c r="E104" s="63" t="s">
        <v>101</v>
      </c>
      <c r="F104" s="63" t="s">
        <v>101</v>
      </c>
      <c r="G104" s="63" t="s">
        <v>101</v>
      </c>
      <c r="H104" s="63" t="s">
        <v>101</v>
      </c>
      <c r="I104" s="63" t="s">
        <v>101</v>
      </c>
      <c r="J104" s="63" t="s">
        <v>101</v>
      </c>
      <c r="K104" s="63" t="s">
        <v>101</v>
      </c>
      <c r="L104" s="63" t="s">
        <v>101</v>
      </c>
      <c r="M104" s="63" t="s">
        <v>101</v>
      </c>
      <c r="N104" s="63" t="s">
        <v>101</v>
      </c>
      <c r="O104" s="63" t="s">
        <v>101</v>
      </c>
      <c r="P104" s="63" t="s">
        <v>101</v>
      </c>
      <c r="Q104" s="65" t="s">
        <v>101</v>
      </c>
      <c r="R104" s="5" t="s">
        <v>134</v>
      </c>
    </row>
    <row r="105" spans="2:18" ht="12" customHeight="1">
      <c r="B105" s="3" t="s">
        <v>32</v>
      </c>
      <c r="C105" s="63">
        <v>68</v>
      </c>
      <c r="D105" s="63">
        <v>36</v>
      </c>
      <c r="E105" s="63">
        <v>10</v>
      </c>
      <c r="F105" s="63">
        <v>8</v>
      </c>
      <c r="G105" s="63">
        <v>8</v>
      </c>
      <c r="H105" s="63">
        <v>8</v>
      </c>
      <c r="I105" s="63">
        <v>2</v>
      </c>
      <c r="J105" s="63" t="s">
        <v>101</v>
      </c>
      <c r="K105" s="63">
        <v>32</v>
      </c>
      <c r="L105" s="63">
        <v>2</v>
      </c>
      <c r="M105" s="63">
        <v>13</v>
      </c>
      <c r="N105" s="63">
        <v>13</v>
      </c>
      <c r="O105" s="63">
        <v>3</v>
      </c>
      <c r="P105" s="63">
        <v>1</v>
      </c>
      <c r="Q105" s="65" t="s">
        <v>101</v>
      </c>
      <c r="R105" s="5" t="s">
        <v>32</v>
      </c>
    </row>
    <row r="106" spans="2:18" ht="12" customHeight="1">
      <c r="B106" s="3" t="s">
        <v>33</v>
      </c>
      <c r="C106" s="64">
        <v>52</v>
      </c>
      <c r="D106" s="64">
        <v>36</v>
      </c>
      <c r="E106" s="64">
        <v>9</v>
      </c>
      <c r="F106" s="64">
        <v>2</v>
      </c>
      <c r="G106" s="64">
        <v>19</v>
      </c>
      <c r="H106" s="64">
        <v>6</v>
      </c>
      <c r="I106" s="63" t="s">
        <v>101</v>
      </c>
      <c r="J106" s="63" t="s">
        <v>101</v>
      </c>
      <c r="K106" s="64">
        <v>16</v>
      </c>
      <c r="L106" s="64">
        <v>4</v>
      </c>
      <c r="M106" s="64">
        <v>6</v>
      </c>
      <c r="N106" s="64">
        <v>5</v>
      </c>
      <c r="O106" s="64">
        <v>1</v>
      </c>
      <c r="P106" s="63" t="s">
        <v>101</v>
      </c>
      <c r="Q106" s="65" t="s">
        <v>101</v>
      </c>
      <c r="R106" s="5" t="s">
        <v>33</v>
      </c>
    </row>
    <row r="107" spans="2:18" ht="12" customHeight="1">
      <c r="B107" s="3" t="s">
        <v>34</v>
      </c>
      <c r="C107" s="64">
        <v>40</v>
      </c>
      <c r="D107" s="64">
        <v>24</v>
      </c>
      <c r="E107" s="64">
        <v>4</v>
      </c>
      <c r="F107" s="64">
        <v>9</v>
      </c>
      <c r="G107" s="64">
        <v>4</v>
      </c>
      <c r="H107" s="64">
        <v>6</v>
      </c>
      <c r="I107" s="63">
        <v>1</v>
      </c>
      <c r="J107" s="63" t="s">
        <v>101</v>
      </c>
      <c r="K107" s="64">
        <v>16</v>
      </c>
      <c r="L107" s="64">
        <v>2</v>
      </c>
      <c r="M107" s="64">
        <v>6</v>
      </c>
      <c r="N107" s="64">
        <v>2</v>
      </c>
      <c r="O107" s="63">
        <v>6</v>
      </c>
      <c r="P107" s="63" t="s">
        <v>101</v>
      </c>
      <c r="Q107" s="65" t="s">
        <v>101</v>
      </c>
      <c r="R107" s="5" t="s">
        <v>34</v>
      </c>
    </row>
    <row r="108" spans="2:18" ht="12" customHeight="1">
      <c r="B108" s="3" t="s">
        <v>35</v>
      </c>
      <c r="C108" s="63" t="s">
        <v>101</v>
      </c>
      <c r="D108" s="63" t="s">
        <v>101</v>
      </c>
      <c r="E108" s="63" t="s">
        <v>101</v>
      </c>
      <c r="F108" s="63" t="s">
        <v>101</v>
      </c>
      <c r="G108" s="63" t="s">
        <v>101</v>
      </c>
      <c r="H108" s="63" t="s">
        <v>101</v>
      </c>
      <c r="I108" s="63" t="s">
        <v>101</v>
      </c>
      <c r="J108" s="63" t="s">
        <v>101</v>
      </c>
      <c r="K108" s="63" t="s">
        <v>101</v>
      </c>
      <c r="L108" s="63" t="s">
        <v>101</v>
      </c>
      <c r="M108" s="63" t="s">
        <v>101</v>
      </c>
      <c r="N108" s="63" t="s">
        <v>101</v>
      </c>
      <c r="O108" s="63" t="s">
        <v>101</v>
      </c>
      <c r="P108" s="63" t="s">
        <v>101</v>
      </c>
      <c r="Q108" s="65" t="s">
        <v>101</v>
      </c>
      <c r="R108" s="5" t="s">
        <v>35</v>
      </c>
    </row>
    <row r="109" spans="2:18" ht="12" customHeight="1">
      <c r="R109" s="13"/>
    </row>
    <row r="110" spans="2:18" ht="12" customHeight="1">
      <c r="B110" s="17" t="s">
        <v>135</v>
      </c>
      <c r="C110" s="64">
        <v>1096</v>
      </c>
      <c r="D110" s="63">
        <v>541</v>
      </c>
      <c r="E110" s="63">
        <v>10</v>
      </c>
      <c r="F110" s="63">
        <v>32</v>
      </c>
      <c r="G110" s="63">
        <v>118</v>
      </c>
      <c r="H110" s="63">
        <v>159</v>
      </c>
      <c r="I110" s="63">
        <v>142</v>
      </c>
      <c r="J110" s="63">
        <v>80</v>
      </c>
      <c r="K110" s="63">
        <v>555</v>
      </c>
      <c r="L110" s="63">
        <v>29</v>
      </c>
      <c r="M110" s="63">
        <v>30</v>
      </c>
      <c r="N110" s="63">
        <v>90</v>
      </c>
      <c r="O110" s="63">
        <v>140</v>
      </c>
      <c r="P110" s="63">
        <v>150</v>
      </c>
      <c r="Q110" s="65">
        <v>116</v>
      </c>
      <c r="R110" s="14" t="s">
        <v>135</v>
      </c>
    </row>
    <row r="111" spans="2:18" ht="12" customHeight="1">
      <c r="B111" s="1" t="s">
        <v>39</v>
      </c>
      <c r="C111" s="64" t="s">
        <v>216</v>
      </c>
      <c r="D111" s="64" t="s">
        <v>216</v>
      </c>
      <c r="E111" s="64" t="s">
        <v>216</v>
      </c>
      <c r="F111" s="64" t="s">
        <v>216</v>
      </c>
      <c r="G111" s="64" t="s">
        <v>216</v>
      </c>
      <c r="H111" s="64" t="s">
        <v>216</v>
      </c>
      <c r="I111" s="64" t="s">
        <v>216</v>
      </c>
      <c r="J111" s="64" t="s">
        <v>216</v>
      </c>
      <c r="K111" s="64" t="s">
        <v>216</v>
      </c>
      <c r="L111" s="64" t="s">
        <v>216</v>
      </c>
      <c r="M111" s="64" t="s">
        <v>216</v>
      </c>
      <c r="N111" s="64" t="s">
        <v>216</v>
      </c>
      <c r="O111" s="64" t="s">
        <v>216</v>
      </c>
      <c r="P111" s="64" t="s">
        <v>216</v>
      </c>
      <c r="Q111" s="65" t="s">
        <v>216</v>
      </c>
      <c r="R111" s="13" t="s">
        <v>39</v>
      </c>
    </row>
    <row r="112" spans="2:18" ht="12" customHeight="1">
      <c r="B112" s="3" t="s">
        <v>134</v>
      </c>
      <c r="C112" s="63" t="s">
        <v>101</v>
      </c>
      <c r="D112" s="63" t="s">
        <v>101</v>
      </c>
      <c r="E112" s="63" t="s">
        <v>101</v>
      </c>
      <c r="F112" s="63" t="s">
        <v>101</v>
      </c>
      <c r="G112" s="63" t="s">
        <v>101</v>
      </c>
      <c r="H112" s="63" t="s">
        <v>101</v>
      </c>
      <c r="I112" s="63" t="s">
        <v>101</v>
      </c>
      <c r="J112" s="63" t="s">
        <v>101</v>
      </c>
      <c r="K112" s="63" t="s">
        <v>101</v>
      </c>
      <c r="L112" s="63" t="s">
        <v>101</v>
      </c>
      <c r="M112" s="63" t="s">
        <v>101</v>
      </c>
      <c r="N112" s="63" t="s">
        <v>101</v>
      </c>
      <c r="O112" s="63" t="s">
        <v>101</v>
      </c>
      <c r="P112" s="63" t="s">
        <v>101</v>
      </c>
      <c r="Q112" s="65" t="s">
        <v>101</v>
      </c>
      <c r="R112" s="5" t="s">
        <v>134</v>
      </c>
    </row>
    <row r="113" spans="2:18" ht="12" customHeight="1">
      <c r="B113" s="3" t="s">
        <v>32</v>
      </c>
      <c r="C113" s="64">
        <v>17</v>
      </c>
      <c r="D113" s="64">
        <v>7</v>
      </c>
      <c r="E113" s="63">
        <v>1</v>
      </c>
      <c r="F113" s="63">
        <v>1</v>
      </c>
      <c r="G113" s="63">
        <v>2</v>
      </c>
      <c r="H113" s="63">
        <v>3</v>
      </c>
      <c r="I113" s="63" t="s">
        <v>101</v>
      </c>
      <c r="J113" s="63" t="s">
        <v>101</v>
      </c>
      <c r="K113" s="64">
        <v>10</v>
      </c>
      <c r="L113" s="64">
        <v>3</v>
      </c>
      <c r="M113" s="63">
        <v>3</v>
      </c>
      <c r="N113" s="64">
        <v>1</v>
      </c>
      <c r="O113" s="63">
        <v>2</v>
      </c>
      <c r="P113" s="63">
        <v>1</v>
      </c>
      <c r="Q113" s="65" t="s">
        <v>101</v>
      </c>
      <c r="R113" s="5" t="s">
        <v>32</v>
      </c>
    </row>
    <row r="114" spans="2:18" ht="12" customHeight="1">
      <c r="B114" s="3" t="s">
        <v>33</v>
      </c>
      <c r="C114" s="63">
        <v>898</v>
      </c>
      <c r="D114" s="63">
        <v>440</v>
      </c>
      <c r="E114" s="63">
        <v>5</v>
      </c>
      <c r="F114" s="63">
        <v>26</v>
      </c>
      <c r="G114" s="63">
        <v>104</v>
      </c>
      <c r="H114" s="63">
        <v>139</v>
      </c>
      <c r="I114" s="63">
        <v>106</v>
      </c>
      <c r="J114" s="63">
        <v>60</v>
      </c>
      <c r="K114" s="63">
        <v>458</v>
      </c>
      <c r="L114" s="63">
        <v>22</v>
      </c>
      <c r="M114" s="63">
        <v>21</v>
      </c>
      <c r="N114" s="63">
        <v>80</v>
      </c>
      <c r="O114" s="63">
        <v>122</v>
      </c>
      <c r="P114" s="63">
        <v>122</v>
      </c>
      <c r="Q114" s="65">
        <v>91</v>
      </c>
      <c r="R114" s="5" t="s">
        <v>33</v>
      </c>
    </row>
    <row r="115" spans="2:18" ht="12" customHeight="1">
      <c r="B115" s="3" t="s">
        <v>34</v>
      </c>
      <c r="C115" s="64">
        <v>161</v>
      </c>
      <c r="D115" s="64">
        <v>82</v>
      </c>
      <c r="E115" s="63">
        <v>4</v>
      </c>
      <c r="F115" s="63">
        <v>5</v>
      </c>
      <c r="G115" s="64">
        <v>12</v>
      </c>
      <c r="H115" s="63">
        <v>12</v>
      </c>
      <c r="I115" s="63">
        <v>33</v>
      </c>
      <c r="J115" s="63">
        <v>16</v>
      </c>
      <c r="K115" s="64">
        <v>79</v>
      </c>
      <c r="L115" s="64">
        <v>4</v>
      </c>
      <c r="M115" s="63">
        <v>6</v>
      </c>
      <c r="N115" s="63">
        <v>8</v>
      </c>
      <c r="O115" s="63">
        <v>15</v>
      </c>
      <c r="P115" s="63">
        <v>25</v>
      </c>
      <c r="Q115" s="65">
        <v>21</v>
      </c>
      <c r="R115" s="5" t="s">
        <v>34</v>
      </c>
    </row>
    <row r="116" spans="2:18" ht="12" customHeight="1">
      <c r="B116" s="3" t="s">
        <v>35</v>
      </c>
      <c r="C116" s="64">
        <v>20</v>
      </c>
      <c r="D116" s="64">
        <v>12</v>
      </c>
      <c r="E116" s="63" t="s">
        <v>101</v>
      </c>
      <c r="F116" s="63" t="s">
        <v>101</v>
      </c>
      <c r="G116" s="63" t="s">
        <v>101</v>
      </c>
      <c r="H116" s="63">
        <v>5</v>
      </c>
      <c r="I116" s="63">
        <v>3</v>
      </c>
      <c r="J116" s="64">
        <v>4</v>
      </c>
      <c r="K116" s="64">
        <v>8</v>
      </c>
      <c r="L116" s="63" t="s">
        <v>101</v>
      </c>
      <c r="M116" s="63" t="s">
        <v>101</v>
      </c>
      <c r="N116" s="63">
        <v>1</v>
      </c>
      <c r="O116" s="63">
        <v>1</v>
      </c>
      <c r="P116" s="63">
        <v>2</v>
      </c>
      <c r="Q116" s="65">
        <v>4</v>
      </c>
      <c r="R116" s="5" t="s">
        <v>35</v>
      </c>
    </row>
    <row r="117" spans="2:18" ht="12" customHeight="1">
      <c r="B117" s="3"/>
      <c r="R117" s="5"/>
    </row>
    <row r="118" spans="2:18" ht="12" customHeight="1">
      <c r="B118" s="17" t="s">
        <v>37</v>
      </c>
      <c r="C118" s="64">
        <v>61</v>
      </c>
      <c r="D118" s="64">
        <v>28</v>
      </c>
      <c r="E118" s="63" t="s">
        <v>101</v>
      </c>
      <c r="F118" s="63">
        <v>2</v>
      </c>
      <c r="G118" s="64">
        <v>9</v>
      </c>
      <c r="H118" s="64">
        <v>6</v>
      </c>
      <c r="I118" s="64">
        <v>8</v>
      </c>
      <c r="J118" s="64">
        <v>3</v>
      </c>
      <c r="K118" s="64">
        <v>33</v>
      </c>
      <c r="L118" s="63">
        <v>1</v>
      </c>
      <c r="M118" s="64">
        <v>2</v>
      </c>
      <c r="N118" s="64">
        <v>6</v>
      </c>
      <c r="O118" s="64">
        <v>5</v>
      </c>
      <c r="P118" s="64">
        <v>13</v>
      </c>
      <c r="Q118" s="65">
        <v>6</v>
      </c>
      <c r="R118" s="14" t="s">
        <v>37</v>
      </c>
    </row>
    <row r="119" spans="2:18" ht="12" customHeight="1">
      <c r="B119" s="1" t="s">
        <v>39</v>
      </c>
      <c r="C119" s="64" t="s">
        <v>216</v>
      </c>
      <c r="D119" s="64" t="s">
        <v>216</v>
      </c>
      <c r="E119" s="63" t="s">
        <v>216</v>
      </c>
      <c r="F119" s="63" t="s">
        <v>216</v>
      </c>
      <c r="G119" s="63" t="s">
        <v>216</v>
      </c>
      <c r="H119" s="63" t="s">
        <v>216</v>
      </c>
      <c r="I119" s="64" t="s">
        <v>216</v>
      </c>
      <c r="J119" s="64" t="s">
        <v>216</v>
      </c>
      <c r="K119" s="64" t="s">
        <v>216</v>
      </c>
      <c r="L119" s="63" t="s">
        <v>216</v>
      </c>
      <c r="M119" s="63" t="s">
        <v>216</v>
      </c>
      <c r="N119" s="63" t="s">
        <v>216</v>
      </c>
      <c r="O119" s="63" t="s">
        <v>216</v>
      </c>
      <c r="P119" s="64" t="s">
        <v>216</v>
      </c>
      <c r="Q119" s="65" t="s">
        <v>216</v>
      </c>
      <c r="R119" s="13" t="s">
        <v>39</v>
      </c>
    </row>
    <row r="120" spans="2:18" ht="12" customHeight="1">
      <c r="B120" s="3" t="s">
        <v>134</v>
      </c>
      <c r="C120" s="63" t="s">
        <v>101</v>
      </c>
      <c r="D120" s="63" t="s">
        <v>101</v>
      </c>
      <c r="E120" s="63" t="s">
        <v>101</v>
      </c>
      <c r="F120" s="63" t="s">
        <v>101</v>
      </c>
      <c r="G120" s="63" t="s">
        <v>101</v>
      </c>
      <c r="H120" s="63" t="s">
        <v>101</v>
      </c>
      <c r="I120" s="63" t="s">
        <v>101</v>
      </c>
      <c r="J120" s="63" t="s">
        <v>101</v>
      </c>
      <c r="K120" s="63" t="s">
        <v>101</v>
      </c>
      <c r="L120" s="63" t="s">
        <v>101</v>
      </c>
      <c r="M120" s="63" t="s">
        <v>101</v>
      </c>
      <c r="N120" s="63" t="s">
        <v>101</v>
      </c>
      <c r="O120" s="63" t="s">
        <v>101</v>
      </c>
      <c r="P120" s="63" t="s">
        <v>101</v>
      </c>
      <c r="Q120" s="65" t="s">
        <v>101</v>
      </c>
      <c r="R120" s="5" t="s">
        <v>134</v>
      </c>
    </row>
    <row r="121" spans="2:18" ht="12" customHeight="1">
      <c r="B121" s="3" t="s">
        <v>32</v>
      </c>
      <c r="C121" s="63" t="s">
        <v>101</v>
      </c>
      <c r="D121" s="63" t="s">
        <v>101</v>
      </c>
      <c r="E121" s="63" t="s">
        <v>101</v>
      </c>
      <c r="F121" s="63" t="s">
        <v>101</v>
      </c>
      <c r="G121" s="63" t="s">
        <v>101</v>
      </c>
      <c r="H121" s="63" t="s">
        <v>101</v>
      </c>
      <c r="I121" s="63" t="s">
        <v>101</v>
      </c>
      <c r="J121" s="63" t="s">
        <v>101</v>
      </c>
      <c r="K121" s="63" t="s">
        <v>101</v>
      </c>
      <c r="L121" s="63" t="s">
        <v>101</v>
      </c>
      <c r="M121" s="63" t="s">
        <v>101</v>
      </c>
      <c r="N121" s="63" t="s">
        <v>101</v>
      </c>
      <c r="O121" s="63" t="s">
        <v>101</v>
      </c>
      <c r="P121" s="63" t="s">
        <v>101</v>
      </c>
      <c r="Q121" s="65" t="s">
        <v>101</v>
      </c>
      <c r="R121" s="5" t="s">
        <v>32</v>
      </c>
    </row>
    <row r="122" spans="2:18" ht="12" customHeight="1">
      <c r="B122" s="3" t="s">
        <v>33</v>
      </c>
      <c r="C122" s="64">
        <v>15</v>
      </c>
      <c r="D122" s="64">
        <v>6</v>
      </c>
      <c r="E122" s="63" t="s">
        <v>101</v>
      </c>
      <c r="F122" s="63" t="s">
        <v>101</v>
      </c>
      <c r="G122" s="63" t="s">
        <v>101</v>
      </c>
      <c r="H122" s="63" t="s">
        <v>101</v>
      </c>
      <c r="I122" s="64">
        <v>5</v>
      </c>
      <c r="J122" s="64">
        <v>1</v>
      </c>
      <c r="K122" s="64">
        <v>9</v>
      </c>
      <c r="L122" s="63">
        <v>1</v>
      </c>
      <c r="M122" s="63" t="s">
        <v>101</v>
      </c>
      <c r="N122" s="63" t="s">
        <v>101</v>
      </c>
      <c r="O122" s="63">
        <v>1</v>
      </c>
      <c r="P122" s="63">
        <v>5</v>
      </c>
      <c r="Q122" s="65">
        <v>2</v>
      </c>
      <c r="R122" s="5" t="s">
        <v>33</v>
      </c>
    </row>
    <row r="123" spans="2:18" ht="12" customHeight="1">
      <c r="B123" s="3" t="s">
        <v>34</v>
      </c>
      <c r="C123" s="63">
        <v>46</v>
      </c>
      <c r="D123" s="63">
        <v>22</v>
      </c>
      <c r="E123" s="63" t="s">
        <v>101</v>
      </c>
      <c r="F123" s="63">
        <v>2</v>
      </c>
      <c r="G123" s="63">
        <v>9</v>
      </c>
      <c r="H123" s="63">
        <v>6</v>
      </c>
      <c r="I123" s="63">
        <v>3</v>
      </c>
      <c r="J123" s="63">
        <v>2</v>
      </c>
      <c r="K123" s="63">
        <v>24</v>
      </c>
      <c r="L123" s="63" t="s">
        <v>101</v>
      </c>
      <c r="M123" s="63">
        <v>2</v>
      </c>
      <c r="N123" s="63">
        <v>6</v>
      </c>
      <c r="O123" s="63">
        <v>4</v>
      </c>
      <c r="P123" s="63">
        <v>8</v>
      </c>
      <c r="Q123" s="65">
        <v>4</v>
      </c>
      <c r="R123" s="5" t="s">
        <v>34</v>
      </c>
    </row>
    <row r="124" spans="2:18" ht="12" customHeight="1">
      <c r="B124" s="3" t="s">
        <v>35</v>
      </c>
      <c r="C124" s="63" t="s">
        <v>101</v>
      </c>
      <c r="D124" s="63" t="s">
        <v>101</v>
      </c>
      <c r="E124" s="63" t="s">
        <v>101</v>
      </c>
      <c r="F124" s="63" t="s">
        <v>101</v>
      </c>
      <c r="G124" s="63" t="s">
        <v>101</v>
      </c>
      <c r="H124" s="63" t="s">
        <v>101</v>
      </c>
      <c r="I124" s="63" t="s">
        <v>101</v>
      </c>
      <c r="J124" s="63" t="s">
        <v>101</v>
      </c>
      <c r="K124" s="63" t="s">
        <v>101</v>
      </c>
      <c r="L124" s="63" t="s">
        <v>101</v>
      </c>
      <c r="M124" s="63" t="s">
        <v>101</v>
      </c>
      <c r="N124" s="63" t="s">
        <v>101</v>
      </c>
      <c r="O124" s="63" t="s">
        <v>101</v>
      </c>
      <c r="P124" s="63" t="s">
        <v>101</v>
      </c>
      <c r="Q124" s="65" t="s">
        <v>101</v>
      </c>
      <c r="R124" s="5" t="s">
        <v>35</v>
      </c>
    </row>
    <row r="125" spans="2:18" ht="12" customHeight="1">
      <c r="R125" s="13"/>
    </row>
    <row r="126" spans="2:18" ht="12" customHeight="1">
      <c r="B126" s="17" t="s">
        <v>38</v>
      </c>
      <c r="C126" s="64">
        <v>4</v>
      </c>
      <c r="D126" s="64">
        <v>2</v>
      </c>
      <c r="E126" s="63" t="s">
        <v>101</v>
      </c>
      <c r="F126" s="63" t="s">
        <v>101</v>
      </c>
      <c r="G126" s="63" t="s">
        <v>101</v>
      </c>
      <c r="H126" s="63" t="s">
        <v>101</v>
      </c>
      <c r="I126" s="63" t="s">
        <v>101</v>
      </c>
      <c r="J126" s="63">
        <v>2</v>
      </c>
      <c r="K126" s="63">
        <v>2</v>
      </c>
      <c r="L126" s="63" t="s">
        <v>101</v>
      </c>
      <c r="M126" s="63" t="s">
        <v>101</v>
      </c>
      <c r="N126" s="63" t="s">
        <v>101</v>
      </c>
      <c r="O126" s="63" t="s">
        <v>101</v>
      </c>
      <c r="P126" s="63" t="s">
        <v>101</v>
      </c>
      <c r="Q126" s="65">
        <v>2</v>
      </c>
      <c r="R126" s="14" t="s">
        <v>38</v>
      </c>
    </row>
    <row r="127" spans="2:18" ht="12" customHeight="1">
      <c r="B127" s="1" t="s">
        <v>39</v>
      </c>
      <c r="C127" s="64" t="s">
        <v>216</v>
      </c>
      <c r="D127" s="64" t="s">
        <v>216</v>
      </c>
      <c r="E127" s="63" t="s">
        <v>216</v>
      </c>
      <c r="F127" s="64" t="s">
        <v>216</v>
      </c>
      <c r="G127" s="63" t="s">
        <v>216</v>
      </c>
      <c r="H127" s="63" t="s">
        <v>216</v>
      </c>
      <c r="I127" s="64" t="s">
        <v>216</v>
      </c>
      <c r="J127" s="63" t="s">
        <v>216</v>
      </c>
      <c r="K127" s="64" t="s">
        <v>216</v>
      </c>
      <c r="L127" s="63" t="s">
        <v>216</v>
      </c>
      <c r="M127" s="63" t="s">
        <v>216</v>
      </c>
      <c r="N127" s="63" t="s">
        <v>216</v>
      </c>
      <c r="O127" s="63" t="s">
        <v>216</v>
      </c>
      <c r="P127" s="64" t="s">
        <v>216</v>
      </c>
      <c r="Q127" s="65" t="s">
        <v>216</v>
      </c>
      <c r="R127" s="13" t="s">
        <v>39</v>
      </c>
    </row>
    <row r="128" spans="2:18" ht="12" customHeight="1">
      <c r="B128" s="3" t="s">
        <v>134</v>
      </c>
      <c r="C128" s="63" t="s">
        <v>101</v>
      </c>
      <c r="D128" s="63" t="s">
        <v>101</v>
      </c>
      <c r="E128" s="63" t="s">
        <v>101</v>
      </c>
      <c r="F128" s="63" t="s">
        <v>101</v>
      </c>
      <c r="G128" s="63" t="s">
        <v>101</v>
      </c>
      <c r="H128" s="63" t="s">
        <v>101</v>
      </c>
      <c r="I128" s="63" t="s">
        <v>101</v>
      </c>
      <c r="J128" s="63" t="s">
        <v>101</v>
      </c>
      <c r="K128" s="63" t="s">
        <v>101</v>
      </c>
      <c r="L128" s="63" t="s">
        <v>101</v>
      </c>
      <c r="M128" s="63" t="s">
        <v>101</v>
      </c>
      <c r="N128" s="63" t="s">
        <v>101</v>
      </c>
      <c r="O128" s="63" t="s">
        <v>101</v>
      </c>
      <c r="P128" s="63" t="s">
        <v>101</v>
      </c>
      <c r="Q128" s="65" t="s">
        <v>101</v>
      </c>
      <c r="R128" s="5" t="s">
        <v>134</v>
      </c>
    </row>
    <row r="129" spans="2:19" ht="12" customHeight="1">
      <c r="B129" s="3" t="s">
        <v>32</v>
      </c>
      <c r="C129" s="63" t="s">
        <v>101</v>
      </c>
      <c r="D129" s="63" t="s">
        <v>101</v>
      </c>
      <c r="E129" s="63" t="s">
        <v>101</v>
      </c>
      <c r="F129" s="63" t="s">
        <v>101</v>
      </c>
      <c r="G129" s="63" t="s">
        <v>101</v>
      </c>
      <c r="H129" s="63" t="s">
        <v>101</v>
      </c>
      <c r="I129" s="63" t="s">
        <v>101</v>
      </c>
      <c r="J129" s="63" t="s">
        <v>101</v>
      </c>
      <c r="K129" s="63" t="s">
        <v>101</v>
      </c>
      <c r="L129" s="63" t="s">
        <v>101</v>
      </c>
      <c r="M129" s="63" t="s">
        <v>101</v>
      </c>
      <c r="N129" s="63" t="s">
        <v>101</v>
      </c>
      <c r="O129" s="63" t="s">
        <v>101</v>
      </c>
      <c r="P129" s="63" t="s">
        <v>101</v>
      </c>
      <c r="Q129" s="65" t="s">
        <v>101</v>
      </c>
      <c r="R129" s="5" t="s">
        <v>32</v>
      </c>
    </row>
    <row r="130" spans="2:19" ht="12" customHeight="1">
      <c r="B130" s="3" t="s">
        <v>33</v>
      </c>
      <c r="C130" s="64">
        <v>4</v>
      </c>
      <c r="D130" s="63">
        <v>2</v>
      </c>
      <c r="E130" s="63" t="s">
        <v>101</v>
      </c>
      <c r="F130" s="63" t="s">
        <v>101</v>
      </c>
      <c r="G130" s="63" t="s">
        <v>101</v>
      </c>
      <c r="H130" s="63" t="s">
        <v>101</v>
      </c>
      <c r="I130" s="63" t="s">
        <v>101</v>
      </c>
      <c r="J130" s="63">
        <v>2</v>
      </c>
      <c r="K130" s="63">
        <v>2</v>
      </c>
      <c r="L130" s="63" t="s">
        <v>101</v>
      </c>
      <c r="M130" s="63" t="s">
        <v>101</v>
      </c>
      <c r="N130" s="63" t="s">
        <v>101</v>
      </c>
      <c r="O130" s="63" t="s">
        <v>101</v>
      </c>
      <c r="P130" s="63" t="s">
        <v>101</v>
      </c>
      <c r="Q130" s="65">
        <v>2</v>
      </c>
      <c r="R130" s="5" t="s">
        <v>33</v>
      </c>
    </row>
    <row r="131" spans="2:19" ht="12" customHeight="1">
      <c r="B131" s="3" t="s">
        <v>34</v>
      </c>
      <c r="C131" s="63" t="s">
        <v>101</v>
      </c>
      <c r="D131" s="63" t="s">
        <v>101</v>
      </c>
      <c r="E131" s="63" t="s">
        <v>101</v>
      </c>
      <c r="F131" s="63" t="s">
        <v>101</v>
      </c>
      <c r="G131" s="63" t="s">
        <v>101</v>
      </c>
      <c r="H131" s="63" t="s">
        <v>101</v>
      </c>
      <c r="I131" s="63" t="s">
        <v>101</v>
      </c>
      <c r="J131" s="63" t="s">
        <v>101</v>
      </c>
      <c r="K131" s="63" t="s">
        <v>101</v>
      </c>
      <c r="L131" s="63" t="s">
        <v>101</v>
      </c>
      <c r="M131" s="63" t="s">
        <v>101</v>
      </c>
      <c r="N131" s="63" t="s">
        <v>101</v>
      </c>
      <c r="O131" s="63" t="s">
        <v>101</v>
      </c>
      <c r="P131" s="63" t="s">
        <v>101</v>
      </c>
      <c r="Q131" s="65" t="s">
        <v>101</v>
      </c>
      <c r="R131" s="5" t="s">
        <v>34</v>
      </c>
    </row>
    <row r="132" spans="2:19" ht="12" customHeight="1">
      <c r="B132" s="3" t="s">
        <v>35</v>
      </c>
      <c r="C132" s="63" t="s">
        <v>101</v>
      </c>
      <c r="D132" s="63" t="s">
        <v>101</v>
      </c>
      <c r="E132" s="63" t="s">
        <v>101</v>
      </c>
      <c r="F132" s="63" t="s">
        <v>101</v>
      </c>
      <c r="G132" s="63" t="s">
        <v>101</v>
      </c>
      <c r="H132" s="63" t="s">
        <v>101</v>
      </c>
      <c r="I132" s="63" t="s">
        <v>101</v>
      </c>
      <c r="J132" s="63" t="s">
        <v>101</v>
      </c>
      <c r="K132" s="63" t="s">
        <v>101</v>
      </c>
      <c r="L132" s="63" t="s">
        <v>101</v>
      </c>
      <c r="M132" s="63" t="s">
        <v>101</v>
      </c>
      <c r="N132" s="63" t="s">
        <v>101</v>
      </c>
      <c r="O132" s="63" t="s">
        <v>101</v>
      </c>
      <c r="P132" s="63" t="s">
        <v>101</v>
      </c>
      <c r="Q132" s="65" t="s">
        <v>101</v>
      </c>
      <c r="R132" s="5" t="s">
        <v>35</v>
      </c>
    </row>
    <row r="133" spans="2:19" ht="12" customHeight="1">
      <c r="C133" s="63"/>
      <c r="D133" s="63"/>
      <c r="E133" s="63"/>
      <c r="F133" s="63"/>
      <c r="G133" s="63"/>
      <c r="H133" s="63"/>
      <c r="I133" s="63"/>
      <c r="J133" s="63"/>
      <c r="K133" s="63"/>
      <c r="L133" s="63"/>
      <c r="M133" s="63"/>
      <c r="N133" s="63"/>
      <c r="O133" s="63"/>
      <c r="P133" s="63"/>
      <c r="Q133" s="65"/>
      <c r="R133" s="5"/>
    </row>
    <row r="134" spans="2:19" s="68" customFormat="1" ht="12" customHeight="1">
      <c r="B134" s="23" t="s">
        <v>215</v>
      </c>
      <c r="C134" s="67">
        <v>1321</v>
      </c>
      <c r="D134" s="69">
        <v>667</v>
      </c>
      <c r="E134" s="69">
        <v>33</v>
      </c>
      <c r="F134" s="69">
        <v>53</v>
      </c>
      <c r="G134" s="69">
        <v>158</v>
      </c>
      <c r="H134" s="69">
        <v>185</v>
      </c>
      <c r="I134" s="69">
        <v>153</v>
      </c>
      <c r="J134" s="69">
        <v>85</v>
      </c>
      <c r="K134" s="67">
        <v>654</v>
      </c>
      <c r="L134" s="69">
        <v>38</v>
      </c>
      <c r="M134" s="69">
        <v>57</v>
      </c>
      <c r="N134" s="69">
        <v>116</v>
      </c>
      <c r="O134" s="69">
        <v>155</v>
      </c>
      <c r="P134" s="69">
        <v>164</v>
      </c>
      <c r="Q134" s="66">
        <v>124</v>
      </c>
      <c r="R134" s="15" t="s">
        <v>215</v>
      </c>
      <c r="S134" s="143"/>
    </row>
    <row r="135" spans="2:19" ht="12" customHeight="1">
      <c r="B135" s="12" t="s">
        <v>29</v>
      </c>
    </row>
    <row r="136" spans="2:19" ht="12" customHeight="1">
      <c r="B136" s="97" t="s">
        <v>169</v>
      </c>
    </row>
    <row r="137" spans="2:19" ht="19.149999999999999" customHeight="1">
      <c r="B137" s="168" t="s">
        <v>221</v>
      </c>
      <c r="C137" s="168"/>
      <c r="D137" s="168"/>
      <c r="E137" s="168"/>
      <c r="F137" s="168"/>
      <c r="G137" s="168"/>
      <c r="H137" s="168"/>
      <c r="I137" s="168"/>
      <c r="J137" s="168"/>
    </row>
    <row r="138" spans="2:19" ht="10.15" customHeight="1">
      <c r="B138" s="97" t="s">
        <v>205</v>
      </c>
    </row>
  </sheetData>
  <mergeCells count="17">
    <mergeCell ref="C50:J50"/>
    <mergeCell ref="K50:Q50"/>
    <mergeCell ref="B137:J137"/>
    <mergeCell ref="R3:R5"/>
    <mergeCell ref="C93:J93"/>
    <mergeCell ref="K93:Q93"/>
    <mergeCell ref="B1:J1"/>
    <mergeCell ref="C7:J7"/>
    <mergeCell ref="K7:Q7"/>
    <mergeCell ref="B3:B5"/>
    <mergeCell ref="K3:Q3"/>
    <mergeCell ref="K4:K5"/>
    <mergeCell ref="L4:Q4"/>
    <mergeCell ref="D4:D5"/>
    <mergeCell ref="D3:J3"/>
    <mergeCell ref="E4:J4"/>
    <mergeCell ref="C3:C5"/>
  </mergeCells>
  <phoneticPr fontId="1" type="noConversion"/>
  <hyperlinks>
    <hyperlink ref="B1:J1" location="Inhaltsverzeichnis!A48" display="Inhaltsverzeichnis!A48" xr:uid="{00000000-0004-0000-0B00-000000000000}"/>
  </hyperlinks>
  <pageMargins left="0.59055118110236227" right="0.59055118110236227" top="0.78740157480314965" bottom="0.59055118110236227" header="0.31496062992125984" footer="0.23622047244094491"/>
  <pageSetup paperSize="9" firstPageNumber="18"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rowBreaks count="2" manualBreakCount="2">
    <brk id="49" max="16383" man="1"/>
    <brk id="92"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2"/>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ColWidth="11.5703125" defaultRowHeight="11.25"/>
  <cols>
    <col min="1" max="1" width="26.7109375" style="1" customWidth="1"/>
    <col min="2" max="10" width="12.7109375" style="1" customWidth="1"/>
    <col min="11" max="11" width="26.7109375" style="1" customWidth="1"/>
    <col min="12" max="12" width="11.5703125" style="139"/>
    <col min="13" max="16384" width="11.5703125" style="1"/>
  </cols>
  <sheetData>
    <row r="1" spans="1:11" ht="24" customHeight="1">
      <c r="A1" s="167" t="s">
        <v>237</v>
      </c>
      <c r="B1" s="167"/>
      <c r="C1" s="167"/>
      <c r="D1" s="167"/>
      <c r="E1" s="167"/>
      <c r="F1" s="167"/>
      <c r="G1" s="20"/>
      <c r="H1" s="20"/>
      <c r="I1" s="20"/>
    </row>
    <row r="2" spans="1:11" ht="12" customHeight="1"/>
    <row r="3" spans="1:11" ht="12" customHeight="1">
      <c r="A3" s="177" t="s">
        <v>172</v>
      </c>
      <c r="B3" s="173" t="s">
        <v>0</v>
      </c>
      <c r="C3" s="173" t="s">
        <v>173</v>
      </c>
      <c r="D3" s="183" t="s">
        <v>55</v>
      </c>
      <c r="E3" s="170"/>
      <c r="F3" s="170"/>
      <c r="G3" s="171" t="s">
        <v>54</v>
      </c>
      <c r="H3" s="171"/>
      <c r="I3" s="171"/>
      <c r="J3" s="172"/>
      <c r="K3" s="176" t="s">
        <v>172</v>
      </c>
    </row>
    <row r="4" spans="1:11" ht="62.45" customHeight="1">
      <c r="A4" s="177"/>
      <c r="B4" s="173"/>
      <c r="C4" s="173"/>
      <c r="D4" s="8" t="s">
        <v>50</v>
      </c>
      <c r="E4" s="8" t="s">
        <v>49</v>
      </c>
      <c r="F4" s="9" t="s">
        <v>51</v>
      </c>
      <c r="G4" s="7" t="s">
        <v>52</v>
      </c>
      <c r="H4" s="7" t="s">
        <v>53</v>
      </c>
      <c r="I4" s="8" t="s">
        <v>133</v>
      </c>
      <c r="J4" s="8" t="s">
        <v>56</v>
      </c>
      <c r="K4" s="176"/>
    </row>
    <row r="5" spans="1:11" ht="12" customHeight="1"/>
    <row r="6" spans="1:11" ht="12" customHeight="1">
      <c r="A6" s="17" t="s">
        <v>31</v>
      </c>
      <c r="B6" s="64">
        <v>15</v>
      </c>
      <c r="C6" s="64">
        <v>15</v>
      </c>
      <c r="D6" s="63" t="s">
        <v>101</v>
      </c>
      <c r="E6" s="64">
        <v>2</v>
      </c>
      <c r="F6" s="64">
        <v>6</v>
      </c>
      <c r="G6" s="63" t="s">
        <v>101</v>
      </c>
      <c r="H6" s="63" t="s">
        <v>101</v>
      </c>
      <c r="I6" s="63" t="s">
        <v>101</v>
      </c>
      <c r="J6" s="65">
        <v>7</v>
      </c>
      <c r="K6" s="14" t="s">
        <v>31</v>
      </c>
    </row>
    <row r="7" spans="1:11" ht="12" customHeight="1">
      <c r="A7" s="1" t="s">
        <v>39</v>
      </c>
      <c r="B7" s="64" t="s">
        <v>216</v>
      </c>
      <c r="C7" s="64" t="s">
        <v>216</v>
      </c>
      <c r="D7" s="64" t="s">
        <v>216</v>
      </c>
      <c r="E7" s="64" t="s">
        <v>216</v>
      </c>
      <c r="F7" s="64" t="s">
        <v>216</v>
      </c>
      <c r="G7" s="64" t="s">
        <v>216</v>
      </c>
      <c r="H7" s="64" t="s">
        <v>216</v>
      </c>
      <c r="I7" s="64" t="s">
        <v>216</v>
      </c>
      <c r="J7" s="65" t="s">
        <v>216</v>
      </c>
      <c r="K7" s="13" t="s">
        <v>39</v>
      </c>
    </row>
    <row r="8" spans="1:11" ht="12" customHeight="1">
      <c r="A8" s="3" t="s">
        <v>134</v>
      </c>
      <c r="B8" s="63">
        <v>1</v>
      </c>
      <c r="C8" s="63">
        <v>1</v>
      </c>
      <c r="D8" s="63" t="s">
        <v>101</v>
      </c>
      <c r="E8" s="63" t="s">
        <v>101</v>
      </c>
      <c r="F8" s="63">
        <v>1</v>
      </c>
      <c r="G8" s="63" t="s">
        <v>101</v>
      </c>
      <c r="H8" s="63" t="s">
        <v>101</v>
      </c>
      <c r="I8" s="63" t="s">
        <v>101</v>
      </c>
      <c r="J8" s="65" t="s">
        <v>101</v>
      </c>
      <c r="K8" s="5" t="s">
        <v>134</v>
      </c>
    </row>
    <row r="9" spans="1:11" ht="12" customHeight="1">
      <c r="A9" s="3" t="s">
        <v>32</v>
      </c>
      <c r="B9" s="64">
        <v>10</v>
      </c>
      <c r="C9" s="64">
        <v>10</v>
      </c>
      <c r="D9" s="63" t="s">
        <v>101</v>
      </c>
      <c r="E9" s="63">
        <v>1</v>
      </c>
      <c r="F9" s="63">
        <v>3</v>
      </c>
      <c r="G9" s="63" t="s">
        <v>101</v>
      </c>
      <c r="H9" s="63" t="s">
        <v>101</v>
      </c>
      <c r="I9" s="63" t="s">
        <v>101</v>
      </c>
      <c r="J9" s="65">
        <v>6</v>
      </c>
      <c r="K9" s="5" t="s">
        <v>32</v>
      </c>
    </row>
    <row r="10" spans="1:11" ht="12" customHeight="1">
      <c r="A10" s="3" t="s">
        <v>33</v>
      </c>
      <c r="B10" s="63">
        <v>1</v>
      </c>
      <c r="C10" s="63">
        <v>1</v>
      </c>
      <c r="D10" s="63" t="s">
        <v>101</v>
      </c>
      <c r="E10" s="63" t="s">
        <v>101</v>
      </c>
      <c r="F10" s="63" t="s">
        <v>101</v>
      </c>
      <c r="G10" s="63" t="s">
        <v>101</v>
      </c>
      <c r="H10" s="63" t="s">
        <v>101</v>
      </c>
      <c r="I10" s="63" t="s">
        <v>101</v>
      </c>
      <c r="J10" s="65">
        <v>1</v>
      </c>
      <c r="K10" s="5" t="s">
        <v>33</v>
      </c>
    </row>
    <row r="11" spans="1:11" ht="12" customHeight="1">
      <c r="A11" s="3" t="s">
        <v>34</v>
      </c>
      <c r="B11" s="64">
        <v>3</v>
      </c>
      <c r="C11" s="64">
        <v>3</v>
      </c>
      <c r="D11" s="63" t="s">
        <v>101</v>
      </c>
      <c r="E11" s="63">
        <v>1</v>
      </c>
      <c r="F11" s="63">
        <v>2</v>
      </c>
      <c r="G11" s="63" t="s">
        <v>101</v>
      </c>
      <c r="H11" s="63" t="s">
        <v>101</v>
      </c>
      <c r="I11" s="63" t="s">
        <v>101</v>
      </c>
      <c r="J11" s="65" t="s">
        <v>101</v>
      </c>
      <c r="K11" s="5" t="s">
        <v>34</v>
      </c>
    </row>
    <row r="12" spans="1:11" ht="12" customHeight="1">
      <c r="A12" s="3" t="s">
        <v>35</v>
      </c>
      <c r="B12" s="63" t="s">
        <v>101</v>
      </c>
      <c r="C12" s="63" t="s">
        <v>101</v>
      </c>
      <c r="D12" s="63" t="s">
        <v>101</v>
      </c>
      <c r="E12" s="63" t="s">
        <v>101</v>
      </c>
      <c r="F12" s="63" t="s">
        <v>101</v>
      </c>
      <c r="G12" s="63" t="s">
        <v>101</v>
      </c>
      <c r="H12" s="63" t="s">
        <v>101</v>
      </c>
      <c r="I12" s="63" t="s">
        <v>101</v>
      </c>
      <c r="J12" s="65" t="s">
        <v>101</v>
      </c>
      <c r="K12" s="5" t="s">
        <v>35</v>
      </c>
    </row>
    <row r="13" spans="1:11" ht="12" customHeight="1">
      <c r="D13" s="64"/>
      <c r="E13" s="64"/>
      <c r="F13" s="64"/>
      <c r="I13" s="64"/>
      <c r="J13" s="64"/>
      <c r="K13" s="13"/>
    </row>
    <row r="14" spans="1:11" ht="12" customHeight="1">
      <c r="A14" s="17" t="s">
        <v>36</v>
      </c>
      <c r="B14" s="64">
        <v>1031</v>
      </c>
      <c r="C14" s="64">
        <v>1043</v>
      </c>
      <c r="D14" s="64">
        <v>89</v>
      </c>
      <c r="E14" s="64">
        <v>19</v>
      </c>
      <c r="F14" s="64">
        <v>299</v>
      </c>
      <c r="G14" s="64">
        <v>16</v>
      </c>
      <c r="H14" s="63">
        <v>1</v>
      </c>
      <c r="I14" s="64">
        <v>6</v>
      </c>
      <c r="J14" s="65">
        <v>613</v>
      </c>
      <c r="K14" s="14" t="s">
        <v>36</v>
      </c>
    </row>
    <row r="15" spans="1:11" ht="12" customHeight="1">
      <c r="A15" s="1" t="s">
        <v>39</v>
      </c>
      <c r="B15" s="64" t="s">
        <v>216</v>
      </c>
      <c r="C15" s="64" t="s">
        <v>216</v>
      </c>
      <c r="D15" s="64" t="s">
        <v>216</v>
      </c>
      <c r="E15" s="64" t="s">
        <v>216</v>
      </c>
      <c r="F15" s="64" t="s">
        <v>216</v>
      </c>
      <c r="G15" s="64" t="s">
        <v>216</v>
      </c>
      <c r="H15" s="64" t="s">
        <v>216</v>
      </c>
      <c r="I15" s="64" t="s">
        <v>216</v>
      </c>
      <c r="J15" s="65" t="s">
        <v>216</v>
      </c>
      <c r="K15" s="13" t="s">
        <v>39</v>
      </c>
    </row>
    <row r="16" spans="1:11" ht="12" customHeight="1">
      <c r="A16" s="3" t="s">
        <v>134</v>
      </c>
      <c r="B16" s="63">
        <v>2</v>
      </c>
      <c r="C16" s="63">
        <v>2</v>
      </c>
      <c r="D16" s="63" t="s">
        <v>101</v>
      </c>
      <c r="E16" s="63" t="s">
        <v>101</v>
      </c>
      <c r="F16" s="63">
        <v>1</v>
      </c>
      <c r="G16" s="63" t="s">
        <v>101</v>
      </c>
      <c r="H16" s="63" t="s">
        <v>101</v>
      </c>
      <c r="I16" s="63" t="s">
        <v>101</v>
      </c>
      <c r="J16" s="65">
        <v>1</v>
      </c>
      <c r="K16" s="5" t="s">
        <v>134</v>
      </c>
    </row>
    <row r="17" spans="1:11" ht="12" customHeight="1">
      <c r="A17" s="3" t="s">
        <v>32</v>
      </c>
      <c r="B17" s="64">
        <v>465</v>
      </c>
      <c r="C17" s="64">
        <v>469</v>
      </c>
      <c r="D17" s="63">
        <v>39</v>
      </c>
      <c r="E17" s="63">
        <v>15</v>
      </c>
      <c r="F17" s="63">
        <v>146</v>
      </c>
      <c r="G17" s="63">
        <v>4</v>
      </c>
      <c r="H17" s="63">
        <v>1</v>
      </c>
      <c r="I17" s="63" t="s">
        <v>101</v>
      </c>
      <c r="J17" s="65">
        <v>264</v>
      </c>
      <c r="K17" s="5" t="s">
        <v>32</v>
      </c>
    </row>
    <row r="18" spans="1:11" ht="12" customHeight="1">
      <c r="A18" s="3" t="s">
        <v>33</v>
      </c>
      <c r="B18" s="64">
        <v>383</v>
      </c>
      <c r="C18" s="64">
        <v>386</v>
      </c>
      <c r="D18" s="64">
        <v>42</v>
      </c>
      <c r="E18" s="63" t="s">
        <v>101</v>
      </c>
      <c r="F18" s="64">
        <v>101</v>
      </c>
      <c r="G18" s="64">
        <v>5</v>
      </c>
      <c r="H18" s="63" t="s">
        <v>101</v>
      </c>
      <c r="I18" s="64">
        <v>5</v>
      </c>
      <c r="J18" s="65">
        <v>233</v>
      </c>
      <c r="K18" s="5" t="s">
        <v>33</v>
      </c>
    </row>
    <row r="19" spans="1:11" ht="12" customHeight="1">
      <c r="A19" s="3" t="s">
        <v>34</v>
      </c>
      <c r="B19" s="64">
        <v>177</v>
      </c>
      <c r="C19" s="64">
        <v>182</v>
      </c>
      <c r="D19" s="64">
        <v>8</v>
      </c>
      <c r="E19" s="63">
        <v>4</v>
      </c>
      <c r="F19" s="64">
        <v>50</v>
      </c>
      <c r="G19" s="63">
        <v>7</v>
      </c>
      <c r="H19" s="63" t="s">
        <v>101</v>
      </c>
      <c r="I19" s="63">
        <v>1</v>
      </c>
      <c r="J19" s="65">
        <v>112</v>
      </c>
      <c r="K19" s="5" t="s">
        <v>34</v>
      </c>
    </row>
    <row r="20" spans="1:11" ht="12" customHeight="1">
      <c r="A20" s="3" t="s">
        <v>35</v>
      </c>
      <c r="B20" s="64">
        <v>4</v>
      </c>
      <c r="C20" s="64">
        <v>4</v>
      </c>
      <c r="D20" s="63" t="s">
        <v>101</v>
      </c>
      <c r="E20" s="63" t="s">
        <v>101</v>
      </c>
      <c r="F20" s="63">
        <v>1</v>
      </c>
      <c r="G20" s="63" t="s">
        <v>101</v>
      </c>
      <c r="H20" s="63" t="s">
        <v>101</v>
      </c>
      <c r="I20" s="63" t="s">
        <v>101</v>
      </c>
      <c r="J20" s="65">
        <v>3</v>
      </c>
      <c r="K20" s="5" t="s">
        <v>35</v>
      </c>
    </row>
    <row r="21" spans="1:11" ht="12" customHeight="1">
      <c r="K21" s="13"/>
    </row>
    <row r="22" spans="1:11" ht="12" customHeight="1">
      <c r="A22" s="17" t="s">
        <v>135</v>
      </c>
      <c r="B22" s="64">
        <v>6068</v>
      </c>
      <c r="C22" s="64">
        <v>6122</v>
      </c>
      <c r="D22" s="63">
        <v>484</v>
      </c>
      <c r="E22" s="63">
        <v>18</v>
      </c>
      <c r="F22" s="63">
        <v>1454</v>
      </c>
      <c r="G22" s="63">
        <v>150</v>
      </c>
      <c r="H22" s="63">
        <v>45</v>
      </c>
      <c r="I22" s="63">
        <v>92</v>
      </c>
      <c r="J22" s="65">
        <v>3879</v>
      </c>
      <c r="K22" s="14" t="s">
        <v>135</v>
      </c>
    </row>
    <row r="23" spans="1:11" ht="12" customHeight="1">
      <c r="A23" s="1" t="s">
        <v>39</v>
      </c>
      <c r="B23" s="64" t="s">
        <v>216</v>
      </c>
      <c r="C23" s="64" t="s">
        <v>216</v>
      </c>
      <c r="D23" s="64" t="s">
        <v>216</v>
      </c>
      <c r="E23" s="64" t="s">
        <v>216</v>
      </c>
      <c r="F23" s="64" t="s">
        <v>216</v>
      </c>
      <c r="G23" s="64" t="s">
        <v>216</v>
      </c>
      <c r="H23" s="64" t="s">
        <v>216</v>
      </c>
      <c r="I23" s="64" t="s">
        <v>216</v>
      </c>
      <c r="J23" s="65" t="s">
        <v>216</v>
      </c>
      <c r="K23" s="13" t="s">
        <v>39</v>
      </c>
    </row>
    <row r="24" spans="1:11" ht="12" customHeight="1">
      <c r="A24" s="3" t="s">
        <v>134</v>
      </c>
      <c r="B24" s="63" t="s">
        <v>101</v>
      </c>
      <c r="C24" s="63" t="s">
        <v>101</v>
      </c>
      <c r="D24" s="63" t="s">
        <v>101</v>
      </c>
      <c r="E24" s="63" t="s">
        <v>101</v>
      </c>
      <c r="F24" s="63" t="s">
        <v>101</v>
      </c>
      <c r="G24" s="63" t="s">
        <v>101</v>
      </c>
      <c r="H24" s="63" t="s">
        <v>101</v>
      </c>
      <c r="I24" s="63" t="s">
        <v>101</v>
      </c>
      <c r="J24" s="65" t="s">
        <v>101</v>
      </c>
      <c r="K24" s="5" t="s">
        <v>134</v>
      </c>
    </row>
    <row r="25" spans="1:11" ht="12" customHeight="1">
      <c r="A25" s="3" t="s">
        <v>32</v>
      </c>
      <c r="B25" s="64">
        <v>71</v>
      </c>
      <c r="C25" s="64">
        <v>72</v>
      </c>
      <c r="D25" s="64">
        <v>1</v>
      </c>
      <c r="E25" s="63">
        <v>1</v>
      </c>
      <c r="F25" s="64">
        <v>19</v>
      </c>
      <c r="G25" s="63">
        <v>3</v>
      </c>
      <c r="H25" s="63" t="s">
        <v>101</v>
      </c>
      <c r="I25" s="63" t="s">
        <v>101</v>
      </c>
      <c r="J25" s="65">
        <v>48</v>
      </c>
      <c r="K25" s="5" t="s">
        <v>32</v>
      </c>
    </row>
    <row r="26" spans="1:11" ht="12" customHeight="1">
      <c r="A26" s="3" t="s">
        <v>33</v>
      </c>
      <c r="B26" s="63">
        <v>5098</v>
      </c>
      <c r="C26" s="63">
        <v>5141</v>
      </c>
      <c r="D26" s="63">
        <v>439</v>
      </c>
      <c r="E26" s="63">
        <v>17</v>
      </c>
      <c r="F26" s="63">
        <v>1237</v>
      </c>
      <c r="G26" s="63">
        <v>121</v>
      </c>
      <c r="H26" s="63">
        <v>42</v>
      </c>
      <c r="I26" s="63">
        <v>59</v>
      </c>
      <c r="J26" s="65">
        <v>3226</v>
      </c>
      <c r="K26" s="5" t="s">
        <v>33</v>
      </c>
    </row>
    <row r="27" spans="1:11" ht="12" customHeight="1">
      <c r="A27" s="3" t="s">
        <v>34</v>
      </c>
      <c r="B27" s="64">
        <v>815</v>
      </c>
      <c r="C27" s="64">
        <v>825</v>
      </c>
      <c r="D27" s="64">
        <v>37</v>
      </c>
      <c r="E27" s="63" t="s">
        <v>101</v>
      </c>
      <c r="F27" s="64">
        <v>165</v>
      </c>
      <c r="G27" s="63">
        <v>22</v>
      </c>
      <c r="H27" s="63">
        <v>3</v>
      </c>
      <c r="I27" s="63">
        <v>30</v>
      </c>
      <c r="J27" s="65">
        <v>568</v>
      </c>
      <c r="K27" s="5" t="s">
        <v>34</v>
      </c>
    </row>
    <row r="28" spans="1:11" ht="12" customHeight="1">
      <c r="A28" s="3" t="s">
        <v>35</v>
      </c>
      <c r="B28" s="64">
        <v>84</v>
      </c>
      <c r="C28" s="64">
        <v>84</v>
      </c>
      <c r="D28" s="64">
        <v>7</v>
      </c>
      <c r="E28" s="63" t="s">
        <v>101</v>
      </c>
      <c r="F28" s="64">
        <v>33</v>
      </c>
      <c r="G28" s="64">
        <v>4</v>
      </c>
      <c r="H28" s="63" t="s">
        <v>101</v>
      </c>
      <c r="I28" s="63">
        <v>3</v>
      </c>
      <c r="J28" s="65">
        <v>37</v>
      </c>
      <c r="K28" s="5" t="s">
        <v>35</v>
      </c>
    </row>
    <row r="29" spans="1:11" ht="12" customHeight="1">
      <c r="A29" s="3"/>
      <c r="K29" s="5"/>
    </row>
    <row r="30" spans="1:11" ht="12" customHeight="1">
      <c r="A30" s="17" t="s">
        <v>37</v>
      </c>
      <c r="B30" s="64">
        <v>337</v>
      </c>
      <c r="C30" s="64">
        <v>341</v>
      </c>
      <c r="D30" s="64">
        <v>14</v>
      </c>
      <c r="E30" s="63" t="s">
        <v>101</v>
      </c>
      <c r="F30" s="64">
        <v>42</v>
      </c>
      <c r="G30" s="64">
        <v>24</v>
      </c>
      <c r="H30" s="63">
        <v>7</v>
      </c>
      <c r="I30" s="64">
        <v>15</v>
      </c>
      <c r="J30" s="65">
        <v>239</v>
      </c>
      <c r="K30" s="14" t="s">
        <v>37</v>
      </c>
    </row>
    <row r="31" spans="1:11" ht="12" customHeight="1">
      <c r="A31" s="1" t="s">
        <v>39</v>
      </c>
      <c r="B31" s="64" t="s">
        <v>216</v>
      </c>
      <c r="C31" s="64" t="s">
        <v>216</v>
      </c>
      <c r="D31" s="64" t="s">
        <v>216</v>
      </c>
      <c r="E31" s="63" t="s">
        <v>216</v>
      </c>
      <c r="F31" s="64" t="s">
        <v>216</v>
      </c>
      <c r="G31" s="64" t="s">
        <v>216</v>
      </c>
      <c r="H31" s="63" t="s">
        <v>216</v>
      </c>
      <c r="I31" s="64" t="s">
        <v>216</v>
      </c>
      <c r="J31" s="65" t="s">
        <v>216</v>
      </c>
      <c r="K31" s="13" t="s">
        <v>39</v>
      </c>
    </row>
    <row r="32" spans="1:11" ht="12" customHeight="1">
      <c r="A32" s="3" t="s">
        <v>134</v>
      </c>
      <c r="B32" s="63" t="s">
        <v>101</v>
      </c>
      <c r="C32" s="63" t="s">
        <v>101</v>
      </c>
      <c r="D32" s="63" t="s">
        <v>101</v>
      </c>
      <c r="E32" s="63" t="s">
        <v>101</v>
      </c>
      <c r="F32" s="63" t="s">
        <v>101</v>
      </c>
      <c r="G32" s="63" t="s">
        <v>101</v>
      </c>
      <c r="H32" s="63" t="s">
        <v>101</v>
      </c>
      <c r="I32" s="63" t="s">
        <v>101</v>
      </c>
      <c r="J32" s="65" t="s">
        <v>101</v>
      </c>
      <c r="K32" s="5" t="s">
        <v>134</v>
      </c>
    </row>
    <row r="33" spans="1:11" ht="12" customHeight="1">
      <c r="A33" s="3" t="s">
        <v>32</v>
      </c>
      <c r="B33" s="64">
        <v>7</v>
      </c>
      <c r="C33" s="64">
        <v>7</v>
      </c>
      <c r="D33" s="63" t="s">
        <v>101</v>
      </c>
      <c r="E33" s="63" t="s">
        <v>101</v>
      </c>
      <c r="F33" s="63">
        <v>3</v>
      </c>
      <c r="G33" s="63" t="s">
        <v>101</v>
      </c>
      <c r="H33" s="63" t="s">
        <v>101</v>
      </c>
      <c r="I33" s="63" t="s">
        <v>101</v>
      </c>
      <c r="J33" s="65">
        <v>4</v>
      </c>
      <c r="K33" s="5" t="s">
        <v>32</v>
      </c>
    </row>
    <row r="34" spans="1:11" ht="12" customHeight="1">
      <c r="A34" s="3" t="s">
        <v>33</v>
      </c>
      <c r="B34" s="64">
        <v>67</v>
      </c>
      <c r="C34" s="64">
        <v>71</v>
      </c>
      <c r="D34" s="64">
        <v>2</v>
      </c>
      <c r="E34" s="63" t="s">
        <v>101</v>
      </c>
      <c r="F34" s="64">
        <v>10</v>
      </c>
      <c r="G34" s="63">
        <v>6</v>
      </c>
      <c r="H34" s="63">
        <v>4</v>
      </c>
      <c r="I34" s="63">
        <v>3</v>
      </c>
      <c r="J34" s="65">
        <v>46</v>
      </c>
      <c r="K34" s="5" t="s">
        <v>33</v>
      </c>
    </row>
    <row r="35" spans="1:11" ht="12" customHeight="1">
      <c r="A35" s="3" t="s">
        <v>34</v>
      </c>
      <c r="B35" s="63">
        <v>262</v>
      </c>
      <c r="C35" s="63">
        <v>262</v>
      </c>
      <c r="D35" s="63">
        <v>12</v>
      </c>
      <c r="E35" s="63" t="s">
        <v>101</v>
      </c>
      <c r="F35" s="63">
        <v>29</v>
      </c>
      <c r="G35" s="63">
        <v>18</v>
      </c>
      <c r="H35" s="63">
        <v>3</v>
      </c>
      <c r="I35" s="63">
        <v>11</v>
      </c>
      <c r="J35" s="65">
        <v>189</v>
      </c>
      <c r="K35" s="5" t="s">
        <v>34</v>
      </c>
    </row>
    <row r="36" spans="1:11" ht="12" customHeight="1">
      <c r="A36" s="3" t="s">
        <v>35</v>
      </c>
      <c r="B36" s="63">
        <v>1</v>
      </c>
      <c r="C36" s="63">
        <v>1</v>
      </c>
      <c r="D36" s="63" t="s">
        <v>101</v>
      </c>
      <c r="E36" s="63" t="s">
        <v>101</v>
      </c>
      <c r="F36" s="63" t="s">
        <v>101</v>
      </c>
      <c r="G36" s="63" t="s">
        <v>101</v>
      </c>
      <c r="H36" s="63" t="s">
        <v>101</v>
      </c>
      <c r="I36" s="63">
        <v>1</v>
      </c>
      <c r="J36" s="65" t="s">
        <v>101</v>
      </c>
      <c r="K36" s="5" t="s">
        <v>35</v>
      </c>
    </row>
    <row r="37" spans="1:11" ht="12" customHeight="1">
      <c r="K37" s="13"/>
    </row>
    <row r="38" spans="1:11" ht="12" customHeight="1">
      <c r="A38" s="17" t="s">
        <v>38</v>
      </c>
      <c r="B38" s="64">
        <v>32</v>
      </c>
      <c r="C38" s="64">
        <v>32</v>
      </c>
      <c r="D38" s="64">
        <v>2</v>
      </c>
      <c r="E38" s="63" t="s">
        <v>101</v>
      </c>
      <c r="F38" s="64">
        <v>7</v>
      </c>
      <c r="G38" s="64">
        <v>3</v>
      </c>
      <c r="H38" s="63">
        <v>1</v>
      </c>
      <c r="I38" s="64">
        <v>2</v>
      </c>
      <c r="J38" s="65">
        <v>17</v>
      </c>
      <c r="K38" s="14" t="s">
        <v>38</v>
      </c>
    </row>
    <row r="39" spans="1:11" ht="12" customHeight="1">
      <c r="A39" s="1" t="s">
        <v>39</v>
      </c>
      <c r="B39" s="64" t="s">
        <v>216</v>
      </c>
      <c r="C39" s="64" t="s">
        <v>216</v>
      </c>
      <c r="D39" s="64" t="s">
        <v>216</v>
      </c>
      <c r="E39" s="63" t="s">
        <v>216</v>
      </c>
      <c r="F39" s="64" t="s">
        <v>216</v>
      </c>
      <c r="G39" s="64" t="s">
        <v>216</v>
      </c>
      <c r="H39" s="63" t="s">
        <v>216</v>
      </c>
      <c r="I39" s="64" t="s">
        <v>216</v>
      </c>
      <c r="J39" s="65" t="s">
        <v>216</v>
      </c>
      <c r="K39" s="13" t="s">
        <v>39</v>
      </c>
    </row>
    <row r="40" spans="1:11" ht="12" customHeight="1">
      <c r="A40" s="3" t="s">
        <v>134</v>
      </c>
      <c r="B40" s="63" t="s">
        <v>101</v>
      </c>
      <c r="C40" s="63" t="s">
        <v>101</v>
      </c>
      <c r="D40" s="63" t="s">
        <v>101</v>
      </c>
      <c r="E40" s="63" t="s">
        <v>101</v>
      </c>
      <c r="F40" s="63" t="s">
        <v>101</v>
      </c>
      <c r="G40" s="63" t="s">
        <v>101</v>
      </c>
      <c r="H40" s="63" t="s">
        <v>101</v>
      </c>
      <c r="I40" s="63" t="s">
        <v>101</v>
      </c>
      <c r="J40" s="65" t="s">
        <v>101</v>
      </c>
      <c r="K40" s="5" t="s">
        <v>134</v>
      </c>
    </row>
    <row r="41" spans="1:11" ht="12" customHeight="1">
      <c r="A41" s="3" t="s">
        <v>32</v>
      </c>
      <c r="B41" s="63" t="s">
        <v>101</v>
      </c>
      <c r="C41" s="63" t="s">
        <v>101</v>
      </c>
      <c r="D41" s="63" t="s">
        <v>101</v>
      </c>
      <c r="E41" s="63" t="s">
        <v>101</v>
      </c>
      <c r="F41" s="63" t="s">
        <v>101</v>
      </c>
      <c r="G41" s="63" t="s">
        <v>101</v>
      </c>
      <c r="H41" s="63" t="s">
        <v>101</v>
      </c>
      <c r="I41" s="63" t="s">
        <v>101</v>
      </c>
      <c r="J41" s="65" t="s">
        <v>101</v>
      </c>
      <c r="K41" s="5" t="s">
        <v>32</v>
      </c>
    </row>
    <row r="42" spans="1:11" ht="12" customHeight="1">
      <c r="A42" s="3" t="s">
        <v>33</v>
      </c>
      <c r="B42" s="64">
        <v>29</v>
      </c>
      <c r="C42" s="64">
        <v>29</v>
      </c>
      <c r="D42" s="64">
        <v>1</v>
      </c>
      <c r="E42" s="63" t="s">
        <v>101</v>
      </c>
      <c r="F42" s="64">
        <v>6</v>
      </c>
      <c r="G42" s="64">
        <v>2</v>
      </c>
      <c r="H42" s="63">
        <v>1</v>
      </c>
      <c r="I42" s="63">
        <v>2</v>
      </c>
      <c r="J42" s="65">
        <v>17</v>
      </c>
      <c r="K42" s="5" t="s">
        <v>33</v>
      </c>
    </row>
    <row r="43" spans="1:11" ht="12" customHeight="1">
      <c r="A43" s="3" t="s">
        <v>34</v>
      </c>
      <c r="B43" s="63">
        <v>3</v>
      </c>
      <c r="C43" s="63">
        <v>3</v>
      </c>
      <c r="D43" s="63">
        <v>1</v>
      </c>
      <c r="E43" s="63" t="s">
        <v>101</v>
      </c>
      <c r="F43" s="63">
        <v>1</v>
      </c>
      <c r="G43" s="63">
        <v>1</v>
      </c>
      <c r="H43" s="63" t="s">
        <v>101</v>
      </c>
      <c r="I43" s="63" t="s">
        <v>101</v>
      </c>
      <c r="J43" s="65" t="s">
        <v>101</v>
      </c>
      <c r="K43" s="5" t="s">
        <v>34</v>
      </c>
    </row>
    <row r="44" spans="1:11" ht="12" customHeight="1">
      <c r="A44" s="3" t="s">
        <v>35</v>
      </c>
      <c r="B44" s="63" t="s">
        <v>101</v>
      </c>
      <c r="C44" s="63" t="s">
        <v>101</v>
      </c>
      <c r="D44" s="63" t="s">
        <v>101</v>
      </c>
      <c r="E44" s="63" t="s">
        <v>101</v>
      </c>
      <c r="F44" s="63" t="s">
        <v>101</v>
      </c>
      <c r="G44" s="63" t="s">
        <v>101</v>
      </c>
      <c r="H44" s="63" t="s">
        <v>101</v>
      </c>
      <c r="I44" s="63" t="s">
        <v>101</v>
      </c>
      <c r="J44" s="65" t="s">
        <v>101</v>
      </c>
      <c r="K44" s="5" t="s">
        <v>35</v>
      </c>
    </row>
    <row r="45" spans="1:11" ht="12" customHeight="1">
      <c r="A45" s="3"/>
      <c r="B45" s="63"/>
      <c r="C45" s="63"/>
      <c r="D45" s="63"/>
      <c r="E45" s="63"/>
      <c r="F45" s="63"/>
      <c r="G45" s="63"/>
      <c r="H45" s="63"/>
      <c r="I45" s="63"/>
      <c r="J45" s="65"/>
      <c r="K45" s="5"/>
    </row>
    <row r="46" spans="1:11" ht="12" customHeight="1">
      <c r="A46" s="11" t="s">
        <v>14</v>
      </c>
      <c r="B46" s="67">
        <v>7483</v>
      </c>
      <c r="C46" s="67">
        <v>7553</v>
      </c>
      <c r="D46" s="67">
        <v>589</v>
      </c>
      <c r="E46" s="69">
        <v>39</v>
      </c>
      <c r="F46" s="67">
        <v>1808</v>
      </c>
      <c r="G46" s="69">
        <v>193</v>
      </c>
      <c r="H46" s="69">
        <v>54</v>
      </c>
      <c r="I46" s="69">
        <v>115</v>
      </c>
      <c r="J46" s="66">
        <v>4755</v>
      </c>
      <c r="K46" s="15" t="s">
        <v>14</v>
      </c>
    </row>
    <row r="47" spans="1:11" ht="12" customHeight="1">
      <c r="A47" s="24" t="s">
        <v>29</v>
      </c>
    </row>
    <row r="48" spans="1:11" ht="12" customHeight="1">
      <c r="A48" s="98" t="s">
        <v>169</v>
      </c>
    </row>
    <row r="49" spans="1:1" ht="10.15" customHeight="1">
      <c r="A49" s="21" t="s">
        <v>174</v>
      </c>
    </row>
    <row r="50" spans="1:1">
      <c r="A50" s="3"/>
    </row>
    <row r="51" spans="1:1">
      <c r="A51" s="3"/>
    </row>
    <row r="52" spans="1:1">
      <c r="A52" s="3"/>
    </row>
  </sheetData>
  <mergeCells count="7">
    <mergeCell ref="A1:F1"/>
    <mergeCell ref="A3:A4"/>
    <mergeCell ref="B3:B4"/>
    <mergeCell ref="K3:K4"/>
    <mergeCell ref="C3:C4"/>
    <mergeCell ref="D3:F3"/>
    <mergeCell ref="G3:J3"/>
  </mergeCells>
  <phoneticPr fontId="1" type="noConversion"/>
  <hyperlinks>
    <hyperlink ref="A1:F1" location="Inhaltsverzeichnis!E7" display="Inhaltsverzeichnis!E7" xr:uid="{00000000-0004-0000-0C00-000000000000}"/>
  </hyperlinks>
  <pageMargins left="0.59055118110236227" right="0.59055118110236227" top="0.78740157480314965" bottom="0.59055118110236227" header="0.31496062992125984" footer="0.23622047244094491"/>
  <pageSetup paperSize="9" firstPageNumber="24"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6" max="1048575" man="1"/>
  </col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Q52"/>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ColWidth="11.5703125" defaultRowHeight="11.25"/>
  <cols>
    <col min="1" max="1" width="20.7109375" style="1" customWidth="1"/>
    <col min="2" max="15" width="9.7109375" style="1" customWidth="1"/>
    <col min="16" max="16" width="19.7109375" style="1" customWidth="1"/>
    <col min="17" max="17" width="11.5703125" style="139"/>
    <col min="18" max="16384" width="11.5703125" style="1"/>
  </cols>
  <sheetData>
    <row r="1" spans="1:16" ht="24" customHeight="1">
      <c r="A1" s="167" t="s">
        <v>240</v>
      </c>
      <c r="B1" s="167"/>
      <c r="C1" s="167"/>
      <c r="D1" s="167"/>
      <c r="E1" s="167"/>
      <c r="F1" s="167"/>
      <c r="G1" s="167"/>
      <c r="H1" s="167"/>
      <c r="I1" s="20"/>
      <c r="J1" s="20"/>
      <c r="K1" s="20"/>
      <c r="L1" s="20"/>
      <c r="M1" s="20"/>
      <c r="N1" s="20"/>
    </row>
    <row r="2" spans="1:16" ht="12" customHeight="1"/>
    <row r="3" spans="1:16" ht="12" customHeight="1">
      <c r="A3" s="177" t="s">
        <v>172</v>
      </c>
      <c r="B3" s="173" t="s">
        <v>0</v>
      </c>
      <c r="C3" s="173" t="s">
        <v>173</v>
      </c>
      <c r="D3" s="183" t="s">
        <v>57</v>
      </c>
      <c r="E3" s="186"/>
      <c r="F3" s="186"/>
      <c r="G3" s="186"/>
      <c r="H3" s="186"/>
      <c r="I3" s="171" t="s">
        <v>190</v>
      </c>
      <c r="J3" s="171"/>
      <c r="K3" s="171"/>
      <c r="L3" s="171"/>
      <c r="M3" s="171"/>
      <c r="N3" s="172"/>
      <c r="O3" s="176" t="s">
        <v>60</v>
      </c>
      <c r="P3" s="176" t="s">
        <v>172</v>
      </c>
    </row>
    <row r="4" spans="1:16" ht="81" customHeight="1">
      <c r="A4" s="177"/>
      <c r="B4" s="173"/>
      <c r="C4" s="173"/>
      <c r="D4" s="8" t="s">
        <v>50</v>
      </c>
      <c r="E4" s="8" t="s">
        <v>49</v>
      </c>
      <c r="F4" s="9" t="s">
        <v>58</v>
      </c>
      <c r="G4" s="121" t="s">
        <v>194</v>
      </c>
      <c r="H4" s="85" t="s">
        <v>52</v>
      </c>
      <c r="I4" s="7" t="s">
        <v>177</v>
      </c>
      <c r="J4" s="8" t="s">
        <v>133</v>
      </c>
      <c r="K4" s="8" t="s">
        <v>59</v>
      </c>
      <c r="L4" s="86" t="s">
        <v>175</v>
      </c>
      <c r="M4" s="86" t="s">
        <v>176</v>
      </c>
      <c r="N4" s="120" t="s">
        <v>195</v>
      </c>
      <c r="O4" s="176"/>
      <c r="P4" s="176"/>
    </row>
    <row r="5" spans="1:16" ht="12" customHeight="1"/>
    <row r="6" spans="1:16" ht="12" customHeight="1">
      <c r="A6" s="17" t="s">
        <v>31</v>
      </c>
      <c r="B6" s="64">
        <v>15</v>
      </c>
      <c r="C6" s="64">
        <v>15</v>
      </c>
      <c r="D6" s="63" t="s">
        <v>101</v>
      </c>
      <c r="E6" s="63">
        <v>1</v>
      </c>
      <c r="F6" s="63" t="s">
        <v>101</v>
      </c>
      <c r="G6" s="63">
        <v>7</v>
      </c>
      <c r="H6" s="63" t="s">
        <v>101</v>
      </c>
      <c r="I6" s="63" t="s">
        <v>101</v>
      </c>
      <c r="J6" s="63" t="s">
        <v>101</v>
      </c>
      <c r="K6" s="63" t="s">
        <v>101</v>
      </c>
      <c r="L6" s="63">
        <v>4</v>
      </c>
      <c r="M6" s="63" t="s">
        <v>101</v>
      </c>
      <c r="N6" s="63">
        <v>3</v>
      </c>
      <c r="O6" s="65" t="s">
        <v>101</v>
      </c>
      <c r="P6" s="14" t="s">
        <v>31</v>
      </c>
    </row>
    <row r="7" spans="1:16" ht="12" customHeight="1">
      <c r="A7" s="1" t="s">
        <v>39</v>
      </c>
      <c r="B7" s="64" t="s">
        <v>216</v>
      </c>
      <c r="C7" s="64" t="s">
        <v>216</v>
      </c>
      <c r="D7" s="64" t="s">
        <v>216</v>
      </c>
      <c r="E7" s="64" t="s">
        <v>216</v>
      </c>
      <c r="F7" s="64" t="s">
        <v>216</v>
      </c>
      <c r="G7" s="64" t="s">
        <v>216</v>
      </c>
      <c r="H7" s="64" t="s">
        <v>216</v>
      </c>
      <c r="I7" s="64" t="s">
        <v>216</v>
      </c>
      <c r="J7" s="64" t="s">
        <v>216</v>
      </c>
      <c r="K7" s="64" t="s">
        <v>216</v>
      </c>
      <c r="L7" s="64" t="s">
        <v>216</v>
      </c>
      <c r="M7" s="64" t="s">
        <v>216</v>
      </c>
      <c r="N7" s="64" t="s">
        <v>216</v>
      </c>
      <c r="O7" s="65" t="s">
        <v>216</v>
      </c>
      <c r="P7" s="13" t="s">
        <v>39</v>
      </c>
    </row>
    <row r="8" spans="1:16" ht="12" customHeight="1">
      <c r="A8" s="3" t="s">
        <v>134</v>
      </c>
      <c r="B8" s="63">
        <v>1</v>
      </c>
      <c r="C8" s="63">
        <v>1</v>
      </c>
      <c r="D8" s="63" t="s">
        <v>101</v>
      </c>
      <c r="E8" s="63">
        <v>1</v>
      </c>
      <c r="F8" s="63" t="s">
        <v>101</v>
      </c>
      <c r="G8" s="63" t="s">
        <v>101</v>
      </c>
      <c r="H8" s="63" t="s">
        <v>101</v>
      </c>
      <c r="I8" s="63" t="s">
        <v>101</v>
      </c>
      <c r="J8" s="63" t="s">
        <v>101</v>
      </c>
      <c r="K8" s="63" t="s">
        <v>101</v>
      </c>
      <c r="L8" s="63" t="s">
        <v>101</v>
      </c>
      <c r="M8" s="63" t="s">
        <v>101</v>
      </c>
      <c r="N8" s="63" t="s">
        <v>101</v>
      </c>
      <c r="O8" s="65" t="s">
        <v>101</v>
      </c>
      <c r="P8" s="5" t="s">
        <v>134</v>
      </c>
    </row>
    <row r="9" spans="1:16" ht="12" customHeight="1">
      <c r="A9" s="3" t="s">
        <v>32</v>
      </c>
      <c r="B9" s="64">
        <v>10</v>
      </c>
      <c r="C9" s="64">
        <v>10</v>
      </c>
      <c r="D9" s="63" t="s">
        <v>101</v>
      </c>
      <c r="E9" s="63" t="s">
        <v>101</v>
      </c>
      <c r="F9" s="63" t="s">
        <v>101</v>
      </c>
      <c r="G9" s="63">
        <v>5</v>
      </c>
      <c r="H9" s="63" t="s">
        <v>101</v>
      </c>
      <c r="I9" s="63" t="s">
        <v>101</v>
      </c>
      <c r="J9" s="63" t="s">
        <v>101</v>
      </c>
      <c r="K9" s="63" t="s">
        <v>101</v>
      </c>
      <c r="L9" s="63">
        <v>2</v>
      </c>
      <c r="M9" s="63" t="s">
        <v>101</v>
      </c>
      <c r="N9" s="63">
        <v>3</v>
      </c>
      <c r="O9" s="65" t="s">
        <v>101</v>
      </c>
      <c r="P9" s="5" t="s">
        <v>32</v>
      </c>
    </row>
    <row r="10" spans="1:16" ht="12" customHeight="1">
      <c r="A10" s="3" t="s">
        <v>33</v>
      </c>
      <c r="B10" s="63">
        <v>1</v>
      </c>
      <c r="C10" s="63">
        <v>1</v>
      </c>
      <c r="D10" s="63" t="s">
        <v>101</v>
      </c>
      <c r="E10" s="63" t="s">
        <v>101</v>
      </c>
      <c r="F10" s="63" t="s">
        <v>101</v>
      </c>
      <c r="G10" s="63">
        <v>1</v>
      </c>
      <c r="H10" s="63" t="s">
        <v>101</v>
      </c>
      <c r="I10" s="63" t="s">
        <v>101</v>
      </c>
      <c r="J10" s="63" t="s">
        <v>101</v>
      </c>
      <c r="K10" s="63" t="s">
        <v>101</v>
      </c>
      <c r="L10" s="63" t="s">
        <v>101</v>
      </c>
      <c r="M10" s="63" t="s">
        <v>101</v>
      </c>
      <c r="N10" s="63" t="s">
        <v>101</v>
      </c>
      <c r="O10" s="65" t="s">
        <v>101</v>
      </c>
      <c r="P10" s="5" t="s">
        <v>33</v>
      </c>
    </row>
    <row r="11" spans="1:16" ht="12" customHeight="1">
      <c r="A11" s="3" t="s">
        <v>34</v>
      </c>
      <c r="B11" s="64">
        <v>3</v>
      </c>
      <c r="C11" s="64">
        <v>3</v>
      </c>
      <c r="D11" s="63" t="s">
        <v>101</v>
      </c>
      <c r="E11" s="63" t="s">
        <v>101</v>
      </c>
      <c r="F11" s="63" t="s">
        <v>101</v>
      </c>
      <c r="G11" s="63">
        <v>1</v>
      </c>
      <c r="H11" s="63" t="s">
        <v>101</v>
      </c>
      <c r="I11" s="63" t="s">
        <v>101</v>
      </c>
      <c r="J11" s="63" t="s">
        <v>101</v>
      </c>
      <c r="K11" s="63" t="s">
        <v>101</v>
      </c>
      <c r="L11" s="63">
        <v>2</v>
      </c>
      <c r="M11" s="63" t="s">
        <v>101</v>
      </c>
      <c r="N11" s="63" t="s">
        <v>101</v>
      </c>
      <c r="O11" s="65" t="s">
        <v>101</v>
      </c>
      <c r="P11" s="5" t="s">
        <v>34</v>
      </c>
    </row>
    <row r="12" spans="1:16" ht="12" customHeight="1">
      <c r="A12" s="3" t="s">
        <v>35</v>
      </c>
      <c r="B12" s="63" t="s">
        <v>101</v>
      </c>
      <c r="C12" s="63" t="s">
        <v>101</v>
      </c>
      <c r="D12" s="63" t="s">
        <v>101</v>
      </c>
      <c r="E12" s="63" t="s">
        <v>101</v>
      </c>
      <c r="F12" s="63" t="s">
        <v>101</v>
      </c>
      <c r="G12" s="63" t="s">
        <v>101</v>
      </c>
      <c r="H12" s="63" t="s">
        <v>101</v>
      </c>
      <c r="I12" s="63" t="s">
        <v>101</v>
      </c>
      <c r="J12" s="63" t="s">
        <v>101</v>
      </c>
      <c r="K12" s="63" t="s">
        <v>101</v>
      </c>
      <c r="L12" s="63" t="s">
        <v>101</v>
      </c>
      <c r="M12" s="63" t="s">
        <v>101</v>
      </c>
      <c r="N12" s="63" t="s">
        <v>101</v>
      </c>
      <c r="O12" s="65" t="s">
        <v>101</v>
      </c>
      <c r="P12" s="5" t="s">
        <v>35</v>
      </c>
    </row>
    <row r="13" spans="1:16" ht="12" customHeight="1">
      <c r="B13" s="64"/>
      <c r="C13" s="64"/>
      <c r="D13" s="64"/>
      <c r="E13" s="64"/>
      <c r="G13" s="64"/>
      <c r="H13" s="64"/>
      <c r="J13" s="64"/>
      <c r="L13" s="64"/>
      <c r="M13" s="64"/>
      <c r="N13" s="64"/>
      <c r="O13" s="64"/>
      <c r="P13" s="13"/>
    </row>
    <row r="14" spans="1:16" ht="12" customHeight="1">
      <c r="A14" s="17" t="s">
        <v>36</v>
      </c>
      <c r="B14" s="64">
        <v>1031</v>
      </c>
      <c r="C14" s="64">
        <v>784</v>
      </c>
      <c r="D14" s="64">
        <v>68</v>
      </c>
      <c r="E14" s="64">
        <v>15</v>
      </c>
      <c r="F14" s="64">
        <v>31</v>
      </c>
      <c r="G14" s="64">
        <v>185</v>
      </c>
      <c r="H14" s="64">
        <v>49</v>
      </c>
      <c r="I14" s="63">
        <v>1</v>
      </c>
      <c r="J14" s="64">
        <v>30</v>
      </c>
      <c r="K14" s="63">
        <v>1</v>
      </c>
      <c r="L14" s="64">
        <v>217</v>
      </c>
      <c r="M14" s="64">
        <v>63</v>
      </c>
      <c r="N14" s="64">
        <v>124</v>
      </c>
      <c r="O14" s="65">
        <v>78</v>
      </c>
      <c r="P14" s="14" t="s">
        <v>36</v>
      </c>
    </row>
    <row r="15" spans="1:16" ht="12" customHeight="1">
      <c r="A15" s="1" t="s">
        <v>39</v>
      </c>
      <c r="B15" s="64" t="s">
        <v>216</v>
      </c>
      <c r="C15" s="64" t="s">
        <v>216</v>
      </c>
      <c r="D15" s="64" t="s">
        <v>216</v>
      </c>
      <c r="E15" s="64" t="s">
        <v>216</v>
      </c>
      <c r="F15" s="64" t="s">
        <v>216</v>
      </c>
      <c r="G15" s="64" t="s">
        <v>216</v>
      </c>
      <c r="H15" s="64" t="s">
        <v>216</v>
      </c>
      <c r="I15" s="63" t="s">
        <v>216</v>
      </c>
      <c r="J15" s="64" t="s">
        <v>216</v>
      </c>
      <c r="K15" s="64" t="s">
        <v>216</v>
      </c>
      <c r="L15" s="64" t="s">
        <v>216</v>
      </c>
      <c r="M15" s="64" t="s">
        <v>216</v>
      </c>
      <c r="N15" s="64" t="s">
        <v>216</v>
      </c>
      <c r="O15" s="65" t="s">
        <v>216</v>
      </c>
      <c r="P15" s="13" t="s">
        <v>39</v>
      </c>
    </row>
    <row r="16" spans="1:16" ht="12" customHeight="1">
      <c r="A16" s="3" t="s">
        <v>134</v>
      </c>
      <c r="B16" s="63">
        <v>2</v>
      </c>
      <c r="C16" s="63">
        <v>1</v>
      </c>
      <c r="D16" s="63" t="s">
        <v>101</v>
      </c>
      <c r="E16" s="63" t="s">
        <v>101</v>
      </c>
      <c r="F16" s="63" t="s">
        <v>101</v>
      </c>
      <c r="G16" s="63" t="s">
        <v>101</v>
      </c>
      <c r="H16" s="63" t="s">
        <v>101</v>
      </c>
      <c r="I16" s="63" t="s">
        <v>101</v>
      </c>
      <c r="J16" s="63" t="s">
        <v>101</v>
      </c>
      <c r="K16" s="63" t="s">
        <v>101</v>
      </c>
      <c r="L16" s="63" t="s">
        <v>101</v>
      </c>
      <c r="M16" s="63" t="s">
        <v>101</v>
      </c>
      <c r="N16" s="63">
        <v>1</v>
      </c>
      <c r="O16" s="65" t="s">
        <v>101</v>
      </c>
      <c r="P16" s="5" t="s">
        <v>134</v>
      </c>
    </row>
    <row r="17" spans="1:16" ht="12" customHeight="1">
      <c r="A17" s="3" t="s">
        <v>32</v>
      </c>
      <c r="B17" s="64">
        <v>465</v>
      </c>
      <c r="C17" s="63">
        <v>357</v>
      </c>
      <c r="D17" s="63">
        <v>31</v>
      </c>
      <c r="E17" s="63">
        <v>6</v>
      </c>
      <c r="F17" s="63">
        <v>17</v>
      </c>
      <c r="G17" s="63">
        <v>79</v>
      </c>
      <c r="H17" s="63">
        <v>29</v>
      </c>
      <c r="I17" s="63">
        <v>1</v>
      </c>
      <c r="J17" s="63">
        <v>12</v>
      </c>
      <c r="K17" s="63">
        <v>1</v>
      </c>
      <c r="L17" s="63">
        <v>101</v>
      </c>
      <c r="M17" s="63">
        <v>27</v>
      </c>
      <c r="N17" s="63">
        <v>53</v>
      </c>
      <c r="O17" s="65">
        <v>41</v>
      </c>
      <c r="P17" s="5" t="s">
        <v>32</v>
      </c>
    </row>
    <row r="18" spans="1:16" ht="12" customHeight="1">
      <c r="A18" s="3" t="s">
        <v>33</v>
      </c>
      <c r="B18" s="64">
        <v>383</v>
      </c>
      <c r="C18" s="64">
        <v>289</v>
      </c>
      <c r="D18" s="64">
        <v>25</v>
      </c>
      <c r="E18" s="64">
        <v>5</v>
      </c>
      <c r="F18" s="64">
        <v>13</v>
      </c>
      <c r="G18" s="64">
        <v>71</v>
      </c>
      <c r="H18" s="64">
        <v>12</v>
      </c>
      <c r="I18" s="63" t="s">
        <v>101</v>
      </c>
      <c r="J18" s="64">
        <v>9</v>
      </c>
      <c r="K18" s="63" t="s">
        <v>101</v>
      </c>
      <c r="L18" s="64">
        <v>84</v>
      </c>
      <c r="M18" s="64">
        <v>22</v>
      </c>
      <c r="N18" s="64">
        <v>48</v>
      </c>
      <c r="O18" s="65">
        <v>25</v>
      </c>
      <c r="P18" s="5" t="s">
        <v>33</v>
      </c>
    </row>
    <row r="19" spans="1:16" ht="12" customHeight="1">
      <c r="A19" s="3" t="s">
        <v>34</v>
      </c>
      <c r="B19" s="64">
        <v>177</v>
      </c>
      <c r="C19" s="64">
        <v>135</v>
      </c>
      <c r="D19" s="64">
        <v>12</v>
      </c>
      <c r="E19" s="64">
        <v>4</v>
      </c>
      <c r="F19" s="63">
        <v>1</v>
      </c>
      <c r="G19" s="64">
        <v>35</v>
      </c>
      <c r="H19" s="64">
        <v>8</v>
      </c>
      <c r="I19" s="63" t="s">
        <v>101</v>
      </c>
      <c r="J19" s="64">
        <v>8</v>
      </c>
      <c r="K19" s="63" t="s">
        <v>101</v>
      </c>
      <c r="L19" s="64">
        <v>32</v>
      </c>
      <c r="M19" s="64">
        <v>13</v>
      </c>
      <c r="N19" s="64">
        <v>22</v>
      </c>
      <c r="O19" s="65">
        <v>12</v>
      </c>
      <c r="P19" s="5" t="s">
        <v>34</v>
      </c>
    </row>
    <row r="20" spans="1:16" ht="12" customHeight="1">
      <c r="A20" s="3" t="s">
        <v>35</v>
      </c>
      <c r="B20" s="64">
        <v>4</v>
      </c>
      <c r="C20" s="64">
        <v>2</v>
      </c>
      <c r="D20" s="63" t="s">
        <v>101</v>
      </c>
      <c r="E20" s="63" t="s">
        <v>101</v>
      </c>
      <c r="F20" s="63" t="s">
        <v>101</v>
      </c>
      <c r="G20" s="63" t="s">
        <v>101</v>
      </c>
      <c r="H20" s="63" t="s">
        <v>101</v>
      </c>
      <c r="I20" s="63" t="s">
        <v>101</v>
      </c>
      <c r="J20" s="63">
        <v>1</v>
      </c>
      <c r="K20" s="63" t="s">
        <v>101</v>
      </c>
      <c r="L20" s="63" t="s">
        <v>101</v>
      </c>
      <c r="M20" s="63">
        <v>1</v>
      </c>
      <c r="N20" s="63" t="s">
        <v>101</v>
      </c>
      <c r="O20" s="65" t="s">
        <v>101</v>
      </c>
      <c r="P20" s="5" t="s">
        <v>35</v>
      </c>
    </row>
    <row r="21" spans="1:16" ht="12" customHeight="1">
      <c r="B21" s="64"/>
      <c r="C21" s="64"/>
      <c r="D21" s="64"/>
      <c r="E21" s="64"/>
      <c r="F21" s="64"/>
      <c r="G21" s="64"/>
      <c r="H21" s="64"/>
      <c r="J21" s="64"/>
      <c r="K21" s="64"/>
      <c r="L21" s="64"/>
      <c r="M21" s="64"/>
      <c r="N21" s="64"/>
      <c r="O21" s="64"/>
      <c r="P21" s="13"/>
    </row>
    <row r="22" spans="1:16" ht="12" customHeight="1">
      <c r="A22" s="17" t="s">
        <v>135</v>
      </c>
      <c r="B22" s="64">
        <v>6068</v>
      </c>
      <c r="C22" s="64">
        <v>4637</v>
      </c>
      <c r="D22" s="63">
        <v>475</v>
      </c>
      <c r="E22" s="63">
        <v>18</v>
      </c>
      <c r="F22" s="63">
        <v>107</v>
      </c>
      <c r="G22" s="64">
        <v>1309</v>
      </c>
      <c r="H22" s="63">
        <v>244</v>
      </c>
      <c r="I22" s="63">
        <v>15</v>
      </c>
      <c r="J22" s="63">
        <v>260</v>
      </c>
      <c r="K22" s="63">
        <v>48</v>
      </c>
      <c r="L22" s="63">
        <v>967</v>
      </c>
      <c r="M22" s="63">
        <v>500</v>
      </c>
      <c r="N22" s="63">
        <v>694</v>
      </c>
      <c r="O22" s="65">
        <v>393</v>
      </c>
      <c r="P22" s="14" t="s">
        <v>135</v>
      </c>
    </row>
    <row r="23" spans="1:16" ht="12" customHeight="1">
      <c r="A23" s="1" t="s">
        <v>39</v>
      </c>
      <c r="B23" s="64" t="s">
        <v>216</v>
      </c>
      <c r="C23" s="64" t="s">
        <v>216</v>
      </c>
      <c r="D23" s="64" t="s">
        <v>216</v>
      </c>
      <c r="E23" s="64" t="s">
        <v>216</v>
      </c>
      <c r="F23" s="64" t="s">
        <v>216</v>
      </c>
      <c r="G23" s="64" t="s">
        <v>216</v>
      </c>
      <c r="H23" s="64" t="s">
        <v>216</v>
      </c>
      <c r="I23" s="64" t="s">
        <v>216</v>
      </c>
      <c r="J23" s="64" t="s">
        <v>216</v>
      </c>
      <c r="K23" s="64" t="s">
        <v>216</v>
      </c>
      <c r="L23" s="64" t="s">
        <v>216</v>
      </c>
      <c r="M23" s="64" t="s">
        <v>216</v>
      </c>
      <c r="N23" s="64" t="s">
        <v>216</v>
      </c>
      <c r="O23" s="65" t="s">
        <v>216</v>
      </c>
      <c r="P23" s="13" t="s">
        <v>39</v>
      </c>
    </row>
    <row r="24" spans="1:16" ht="12" customHeight="1">
      <c r="A24" s="3" t="s">
        <v>134</v>
      </c>
      <c r="B24" s="63" t="s">
        <v>101</v>
      </c>
      <c r="C24" s="63" t="s">
        <v>101</v>
      </c>
      <c r="D24" s="63" t="s">
        <v>101</v>
      </c>
      <c r="E24" s="63" t="s">
        <v>101</v>
      </c>
      <c r="F24" s="63" t="s">
        <v>101</v>
      </c>
      <c r="G24" s="63" t="s">
        <v>101</v>
      </c>
      <c r="H24" s="63" t="s">
        <v>101</v>
      </c>
      <c r="I24" s="63" t="s">
        <v>101</v>
      </c>
      <c r="J24" s="63" t="s">
        <v>101</v>
      </c>
      <c r="K24" s="63" t="s">
        <v>101</v>
      </c>
      <c r="L24" s="63" t="s">
        <v>101</v>
      </c>
      <c r="M24" s="63" t="s">
        <v>101</v>
      </c>
      <c r="N24" s="63" t="s">
        <v>101</v>
      </c>
      <c r="O24" s="65" t="s">
        <v>101</v>
      </c>
      <c r="P24" s="5" t="s">
        <v>134</v>
      </c>
    </row>
    <row r="25" spans="1:16" ht="12" customHeight="1">
      <c r="A25" s="3" t="s">
        <v>32</v>
      </c>
      <c r="B25" s="64">
        <v>71</v>
      </c>
      <c r="C25" s="64">
        <v>56</v>
      </c>
      <c r="D25" s="64">
        <v>10</v>
      </c>
      <c r="E25" s="63">
        <v>2</v>
      </c>
      <c r="F25" s="63">
        <v>1</v>
      </c>
      <c r="G25" s="64">
        <v>16</v>
      </c>
      <c r="H25" s="64">
        <v>3</v>
      </c>
      <c r="I25" s="63" t="s">
        <v>101</v>
      </c>
      <c r="J25" s="63" t="s">
        <v>101</v>
      </c>
      <c r="K25" s="63" t="s">
        <v>101</v>
      </c>
      <c r="L25" s="64">
        <v>9</v>
      </c>
      <c r="M25" s="64">
        <v>1</v>
      </c>
      <c r="N25" s="64">
        <v>14</v>
      </c>
      <c r="O25" s="65">
        <v>2</v>
      </c>
      <c r="P25" s="5" t="s">
        <v>32</v>
      </c>
    </row>
    <row r="26" spans="1:16" ht="12" customHeight="1">
      <c r="A26" s="3" t="s">
        <v>33</v>
      </c>
      <c r="B26" s="63">
        <v>5098</v>
      </c>
      <c r="C26" s="63">
        <v>3872</v>
      </c>
      <c r="D26" s="63">
        <v>416</v>
      </c>
      <c r="E26" s="63">
        <v>16</v>
      </c>
      <c r="F26" s="63">
        <v>87</v>
      </c>
      <c r="G26" s="63">
        <v>1101</v>
      </c>
      <c r="H26" s="63">
        <v>222</v>
      </c>
      <c r="I26" s="63">
        <v>14</v>
      </c>
      <c r="J26" s="63">
        <v>209</v>
      </c>
      <c r="K26" s="63">
        <v>45</v>
      </c>
      <c r="L26" s="63">
        <v>804</v>
      </c>
      <c r="M26" s="63">
        <v>415</v>
      </c>
      <c r="N26" s="63">
        <v>543</v>
      </c>
      <c r="O26" s="65">
        <v>354</v>
      </c>
      <c r="P26" s="5" t="s">
        <v>33</v>
      </c>
    </row>
    <row r="27" spans="1:16" ht="12" customHeight="1">
      <c r="A27" s="3" t="s">
        <v>34</v>
      </c>
      <c r="B27" s="64">
        <v>815</v>
      </c>
      <c r="C27" s="64">
        <v>626</v>
      </c>
      <c r="D27" s="64">
        <v>43</v>
      </c>
      <c r="E27" s="63" t="s">
        <v>101</v>
      </c>
      <c r="F27" s="63">
        <v>19</v>
      </c>
      <c r="G27" s="64">
        <v>160</v>
      </c>
      <c r="H27" s="63">
        <v>12</v>
      </c>
      <c r="I27" s="63">
        <v>1</v>
      </c>
      <c r="J27" s="64">
        <v>48</v>
      </c>
      <c r="K27" s="63">
        <v>3</v>
      </c>
      <c r="L27" s="63">
        <v>129</v>
      </c>
      <c r="M27" s="63">
        <v>80</v>
      </c>
      <c r="N27" s="64">
        <v>131</v>
      </c>
      <c r="O27" s="65">
        <v>34</v>
      </c>
      <c r="P27" s="5" t="s">
        <v>34</v>
      </c>
    </row>
    <row r="28" spans="1:16" ht="12" customHeight="1">
      <c r="A28" s="3" t="s">
        <v>35</v>
      </c>
      <c r="B28" s="64">
        <v>84</v>
      </c>
      <c r="C28" s="64">
        <v>83</v>
      </c>
      <c r="D28" s="63">
        <v>6</v>
      </c>
      <c r="E28" s="63" t="s">
        <v>101</v>
      </c>
      <c r="F28" s="63" t="s">
        <v>101</v>
      </c>
      <c r="G28" s="64">
        <v>32</v>
      </c>
      <c r="H28" s="64">
        <v>7</v>
      </c>
      <c r="I28" s="63" t="s">
        <v>101</v>
      </c>
      <c r="J28" s="64">
        <v>3</v>
      </c>
      <c r="K28" s="63" t="s">
        <v>101</v>
      </c>
      <c r="L28" s="64">
        <v>25</v>
      </c>
      <c r="M28" s="64">
        <v>4</v>
      </c>
      <c r="N28" s="64">
        <v>6</v>
      </c>
      <c r="O28" s="65">
        <v>3</v>
      </c>
      <c r="P28" s="5" t="s">
        <v>35</v>
      </c>
    </row>
    <row r="29" spans="1:16" ht="12" customHeight="1">
      <c r="A29" s="3"/>
      <c r="B29" s="64"/>
      <c r="C29" s="64"/>
      <c r="D29" s="64"/>
      <c r="E29" s="64"/>
      <c r="F29" s="64"/>
      <c r="G29" s="64"/>
      <c r="H29" s="64"/>
      <c r="I29" s="64"/>
      <c r="J29" s="64"/>
      <c r="K29" s="64"/>
      <c r="L29" s="64"/>
      <c r="M29" s="64"/>
      <c r="N29" s="64"/>
      <c r="O29" s="64"/>
      <c r="P29" s="5"/>
    </row>
    <row r="30" spans="1:16" ht="12" customHeight="1">
      <c r="A30" s="17" t="s">
        <v>37</v>
      </c>
      <c r="B30" s="64">
        <v>337</v>
      </c>
      <c r="C30" s="64">
        <v>225</v>
      </c>
      <c r="D30" s="64">
        <v>25</v>
      </c>
      <c r="E30" s="63">
        <v>2</v>
      </c>
      <c r="F30" s="64">
        <v>8</v>
      </c>
      <c r="G30" s="64">
        <v>46</v>
      </c>
      <c r="H30" s="64">
        <v>11</v>
      </c>
      <c r="I30" s="63">
        <v>1</v>
      </c>
      <c r="J30" s="64">
        <v>31</v>
      </c>
      <c r="K30" s="63" t="s">
        <v>101</v>
      </c>
      <c r="L30" s="64">
        <v>50</v>
      </c>
      <c r="M30" s="64">
        <v>22</v>
      </c>
      <c r="N30" s="64">
        <v>29</v>
      </c>
      <c r="O30" s="65">
        <v>19</v>
      </c>
      <c r="P30" s="14" t="s">
        <v>37</v>
      </c>
    </row>
    <row r="31" spans="1:16" ht="12" customHeight="1">
      <c r="A31" s="1" t="s">
        <v>39</v>
      </c>
      <c r="B31" s="64" t="s">
        <v>216</v>
      </c>
      <c r="C31" s="64" t="s">
        <v>216</v>
      </c>
      <c r="D31" s="64" t="s">
        <v>216</v>
      </c>
      <c r="E31" s="63" t="s">
        <v>216</v>
      </c>
      <c r="F31" s="63" t="s">
        <v>216</v>
      </c>
      <c r="G31" s="64" t="s">
        <v>216</v>
      </c>
      <c r="H31" s="64" t="s">
        <v>216</v>
      </c>
      <c r="I31" s="63" t="s">
        <v>216</v>
      </c>
      <c r="J31" s="64" t="s">
        <v>216</v>
      </c>
      <c r="K31" s="63" t="s">
        <v>216</v>
      </c>
      <c r="L31" s="63" t="s">
        <v>216</v>
      </c>
      <c r="M31" s="63" t="s">
        <v>216</v>
      </c>
      <c r="N31" s="64" t="s">
        <v>216</v>
      </c>
      <c r="O31" s="65" t="s">
        <v>216</v>
      </c>
      <c r="P31" s="13" t="s">
        <v>39</v>
      </c>
    </row>
    <row r="32" spans="1:16" ht="12" customHeight="1">
      <c r="A32" s="3" t="s">
        <v>134</v>
      </c>
      <c r="B32" s="63" t="s">
        <v>101</v>
      </c>
      <c r="C32" s="63" t="s">
        <v>101</v>
      </c>
      <c r="D32" s="63" t="s">
        <v>101</v>
      </c>
      <c r="E32" s="63" t="s">
        <v>101</v>
      </c>
      <c r="F32" s="63" t="s">
        <v>101</v>
      </c>
      <c r="G32" s="63" t="s">
        <v>101</v>
      </c>
      <c r="H32" s="63" t="s">
        <v>101</v>
      </c>
      <c r="I32" s="63" t="s">
        <v>101</v>
      </c>
      <c r="J32" s="63" t="s">
        <v>101</v>
      </c>
      <c r="K32" s="63" t="s">
        <v>101</v>
      </c>
      <c r="L32" s="63" t="s">
        <v>101</v>
      </c>
      <c r="M32" s="63" t="s">
        <v>101</v>
      </c>
      <c r="N32" s="63" t="s">
        <v>101</v>
      </c>
      <c r="O32" s="65" t="s">
        <v>101</v>
      </c>
      <c r="P32" s="5" t="s">
        <v>134</v>
      </c>
    </row>
    <row r="33" spans="1:16" ht="12" customHeight="1">
      <c r="A33" s="3" t="s">
        <v>32</v>
      </c>
      <c r="B33" s="64">
        <v>7</v>
      </c>
      <c r="C33" s="64">
        <v>5</v>
      </c>
      <c r="D33" s="63">
        <v>1</v>
      </c>
      <c r="E33" s="63" t="s">
        <v>101</v>
      </c>
      <c r="F33" s="63" t="s">
        <v>101</v>
      </c>
      <c r="G33" s="64">
        <v>1</v>
      </c>
      <c r="H33" s="63" t="s">
        <v>101</v>
      </c>
      <c r="I33" s="63" t="s">
        <v>101</v>
      </c>
      <c r="J33" s="63" t="s">
        <v>101</v>
      </c>
      <c r="K33" s="63" t="s">
        <v>101</v>
      </c>
      <c r="L33" s="63">
        <v>2</v>
      </c>
      <c r="M33" s="63" t="s">
        <v>101</v>
      </c>
      <c r="N33" s="63">
        <v>1</v>
      </c>
      <c r="O33" s="65" t="s">
        <v>101</v>
      </c>
      <c r="P33" s="5" t="s">
        <v>32</v>
      </c>
    </row>
    <row r="34" spans="1:16" ht="12" customHeight="1">
      <c r="A34" s="3" t="s">
        <v>33</v>
      </c>
      <c r="B34" s="64">
        <v>67</v>
      </c>
      <c r="C34" s="64">
        <v>45</v>
      </c>
      <c r="D34" s="64">
        <v>6</v>
      </c>
      <c r="E34" s="63">
        <v>2</v>
      </c>
      <c r="F34" s="63">
        <v>3</v>
      </c>
      <c r="G34" s="64">
        <v>7</v>
      </c>
      <c r="H34" s="64">
        <v>2</v>
      </c>
      <c r="I34" s="63" t="s">
        <v>101</v>
      </c>
      <c r="J34" s="64">
        <v>6</v>
      </c>
      <c r="K34" s="63" t="s">
        <v>101</v>
      </c>
      <c r="L34" s="64">
        <v>13</v>
      </c>
      <c r="M34" s="64">
        <v>3</v>
      </c>
      <c r="N34" s="64">
        <v>3</v>
      </c>
      <c r="O34" s="65">
        <v>1</v>
      </c>
      <c r="P34" s="5" t="s">
        <v>33</v>
      </c>
    </row>
    <row r="35" spans="1:16" ht="12" customHeight="1">
      <c r="A35" s="3" t="s">
        <v>34</v>
      </c>
      <c r="B35" s="63">
        <v>262</v>
      </c>
      <c r="C35" s="63">
        <v>174</v>
      </c>
      <c r="D35" s="63">
        <v>18</v>
      </c>
      <c r="E35" s="63" t="s">
        <v>101</v>
      </c>
      <c r="F35" s="63">
        <v>5</v>
      </c>
      <c r="G35" s="63">
        <v>37</v>
      </c>
      <c r="H35" s="63">
        <v>9</v>
      </c>
      <c r="I35" s="63">
        <v>1</v>
      </c>
      <c r="J35" s="63">
        <v>25</v>
      </c>
      <c r="K35" s="63" t="s">
        <v>101</v>
      </c>
      <c r="L35" s="63">
        <v>35</v>
      </c>
      <c r="M35" s="63">
        <v>19</v>
      </c>
      <c r="N35" s="63">
        <v>25</v>
      </c>
      <c r="O35" s="65">
        <v>17</v>
      </c>
      <c r="P35" s="5" t="s">
        <v>34</v>
      </c>
    </row>
    <row r="36" spans="1:16" ht="12" customHeight="1">
      <c r="A36" s="3" t="s">
        <v>35</v>
      </c>
      <c r="B36" s="63">
        <v>1</v>
      </c>
      <c r="C36" s="63">
        <v>1</v>
      </c>
      <c r="D36" s="63" t="s">
        <v>101</v>
      </c>
      <c r="E36" s="63" t="s">
        <v>101</v>
      </c>
      <c r="F36" s="63" t="s">
        <v>101</v>
      </c>
      <c r="G36" s="63">
        <v>1</v>
      </c>
      <c r="H36" s="63" t="s">
        <v>101</v>
      </c>
      <c r="I36" s="63" t="s">
        <v>101</v>
      </c>
      <c r="J36" s="63" t="s">
        <v>101</v>
      </c>
      <c r="K36" s="63" t="s">
        <v>101</v>
      </c>
      <c r="L36" s="63" t="s">
        <v>101</v>
      </c>
      <c r="M36" s="63" t="s">
        <v>101</v>
      </c>
      <c r="N36" s="63" t="s">
        <v>101</v>
      </c>
      <c r="O36" s="65">
        <v>1</v>
      </c>
      <c r="P36" s="5" t="s">
        <v>35</v>
      </c>
    </row>
    <row r="37" spans="1:16" ht="12" customHeight="1">
      <c r="B37" s="64"/>
      <c r="C37" s="64"/>
      <c r="D37" s="64"/>
      <c r="F37" s="64"/>
      <c r="G37" s="64"/>
      <c r="H37" s="64"/>
      <c r="I37" s="64"/>
      <c r="J37" s="64"/>
      <c r="K37" s="64"/>
      <c r="L37" s="64"/>
      <c r="M37" s="64"/>
      <c r="N37" s="64"/>
      <c r="O37" s="64"/>
      <c r="P37" s="13"/>
    </row>
    <row r="38" spans="1:16" ht="12" customHeight="1">
      <c r="A38" s="17" t="s">
        <v>38</v>
      </c>
      <c r="B38" s="64">
        <v>32</v>
      </c>
      <c r="C38" s="64">
        <v>28</v>
      </c>
      <c r="D38" s="63">
        <v>3</v>
      </c>
      <c r="E38" s="63" t="s">
        <v>101</v>
      </c>
      <c r="F38" s="63" t="s">
        <v>101</v>
      </c>
      <c r="G38" s="64">
        <v>5</v>
      </c>
      <c r="H38" s="63">
        <v>1</v>
      </c>
      <c r="I38" s="63" t="s">
        <v>101</v>
      </c>
      <c r="J38" s="63">
        <v>4</v>
      </c>
      <c r="K38" s="63">
        <v>1</v>
      </c>
      <c r="L38" s="63">
        <v>5</v>
      </c>
      <c r="M38" s="63">
        <v>2</v>
      </c>
      <c r="N38" s="64">
        <v>7</v>
      </c>
      <c r="O38" s="65">
        <v>2</v>
      </c>
      <c r="P38" s="14" t="s">
        <v>38</v>
      </c>
    </row>
    <row r="39" spans="1:16" ht="12" customHeight="1">
      <c r="A39" s="1" t="s">
        <v>39</v>
      </c>
      <c r="B39" s="64" t="s">
        <v>216</v>
      </c>
      <c r="C39" s="64" t="s">
        <v>216</v>
      </c>
      <c r="D39" s="64" t="s">
        <v>216</v>
      </c>
      <c r="E39" s="63" t="s">
        <v>216</v>
      </c>
      <c r="F39" s="64" t="s">
        <v>216</v>
      </c>
      <c r="G39" s="64" t="s">
        <v>216</v>
      </c>
      <c r="H39" s="63" t="s">
        <v>216</v>
      </c>
      <c r="I39" s="63" t="s">
        <v>216</v>
      </c>
      <c r="J39" s="64" t="s">
        <v>216</v>
      </c>
      <c r="K39" s="64" t="s">
        <v>216</v>
      </c>
      <c r="L39" s="64" t="s">
        <v>216</v>
      </c>
      <c r="M39" s="64" t="s">
        <v>216</v>
      </c>
      <c r="N39" s="64" t="s">
        <v>216</v>
      </c>
      <c r="O39" s="65" t="s">
        <v>216</v>
      </c>
      <c r="P39" s="13" t="s">
        <v>39</v>
      </c>
    </row>
    <row r="40" spans="1:16" ht="12" customHeight="1">
      <c r="A40" s="3" t="s">
        <v>134</v>
      </c>
      <c r="B40" s="63" t="s">
        <v>101</v>
      </c>
      <c r="C40" s="63" t="s">
        <v>101</v>
      </c>
      <c r="D40" s="63" t="s">
        <v>101</v>
      </c>
      <c r="E40" s="63" t="s">
        <v>101</v>
      </c>
      <c r="F40" s="63" t="s">
        <v>101</v>
      </c>
      <c r="G40" s="63" t="s">
        <v>101</v>
      </c>
      <c r="H40" s="63" t="s">
        <v>101</v>
      </c>
      <c r="I40" s="63" t="s">
        <v>101</v>
      </c>
      <c r="J40" s="63" t="s">
        <v>101</v>
      </c>
      <c r="K40" s="63" t="s">
        <v>101</v>
      </c>
      <c r="L40" s="63" t="s">
        <v>101</v>
      </c>
      <c r="M40" s="63" t="s">
        <v>101</v>
      </c>
      <c r="N40" s="63" t="s">
        <v>101</v>
      </c>
      <c r="O40" s="65" t="s">
        <v>101</v>
      </c>
      <c r="P40" s="5" t="s">
        <v>134</v>
      </c>
    </row>
    <row r="41" spans="1:16" ht="12" customHeight="1">
      <c r="A41" s="3" t="s">
        <v>32</v>
      </c>
      <c r="B41" s="63" t="s">
        <v>101</v>
      </c>
      <c r="C41" s="63" t="s">
        <v>101</v>
      </c>
      <c r="D41" s="63" t="s">
        <v>101</v>
      </c>
      <c r="E41" s="63" t="s">
        <v>101</v>
      </c>
      <c r="F41" s="63" t="s">
        <v>101</v>
      </c>
      <c r="G41" s="63" t="s">
        <v>101</v>
      </c>
      <c r="H41" s="63" t="s">
        <v>101</v>
      </c>
      <c r="I41" s="63" t="s">
        <v>101</v>
      </c>
      <c r="J41" s="63" t="s">
        <v>101</v>
      </c>
      <c r="K41" s="63" t="s">
        <v>101</v>
      </c>
      <c r="L41" s="63" t="s">
        <v>101</v>
      </c>
      <c r="M41" s="63" t="s">
        <v>101</v>
      </c>
      <c r="N41" s="63" t="s">
        <v>101</v>
      </c>
      <c r="O41" s="65" t="s">
        <v>101</v>
      </c>
      <c r="P41" s="5" t="s">
        <v>32</v>
      </c>
    </row>
    <row r="42" spans="1:16" ht="12" customHeight="1">
      <c r="A42" s="3" t="s">
        <v>33</v>
      </c>
      <c r="B42" s="64">
        <v>29</v>
      </c>
      <c r="C42" s="64">
        <v>25</v>
      </c>
      <c r="D42" s="63">
        <v>3</v>
      </c>
      <c r="E42" s="63" t="s">
        <v>101</v>
      </c>
      <c r="F42" s="63" t="s">
        <v>101</v>
      </c>
      <c r="G42" s="64">
        <v>5</v>
      </c>
      <c r="H42" s="64">
        <v>1</v>
      </c>
      <c r="I42" s="63" t="s">
        <v>101</v>
      </c>
      <c r="J42" s="63">
        <v>4</v>
      </c>
      <c r="K42" s="63">
        <v>1</v>
      </c>
      <c r="L42" s="63">
        <v>3</v>
      </c>
      <c r="M42" s="63">
        <v>2</v>
      </c>
      <c r="N42" s="64">
        <v>6</v>
      </c>
      <c r="O42" s="65">
        <v>2</v>
      </c>
      <c r="P42" s="5" t="s">
        <v>33</v>
      </c>
    </row>
    <row r="43" spans="1:16" ht="12" customHeight="1">
      <c r="A43" s="3" t="s">
        <v>34</v>
      </c>
      <c r="B43" s="63">
        <v>3</v>
      </c>
      <c r="C43" s="63">
        <v>3</v>
      </c>
      <c r="D43" s="63" t="s">
        <v>101</v>
      </c>
      <c r="E43" s="63" t="s">
        <v>101</v>
      </c>
      <c r="F43" s="63" t="s">
        <v>101</v>
      </c>
      <c r="G43" s="63" t="s">
        <v>101</v>
      </c>
      <c r="H43" s="63" t="s">
        <v>101</v>
      </c>
      <c r="I43" s="63" t="s">
        <v>101</v>
      </c>
      <c r="J43" s="63" t="s">
        <v>101</v>
      </c>
      <c r="K43" s="63" t="s">
        <v>101</v>
      </c>
      <c r="L43" s="63">
        <v>2</v>
      </c>
      <c r="M43" s="63" t="s">
        <v>101</v>
      </c>
      <c r="N43" s="63">
        <v>1</v>
      </c>
      <c r="O43" s="65" t="s">
        <v>101</v>
      </c>
      <c r="P43" s="5" t="s">
        <v>34</v>
      </c>
    </row>
    <row r="44" spans="1:16" ht="12" customHeight="1">
      <c r="A44" s="3" t="s">
        <v>35</v>
      </c>
      <c r="B44" s="63" t="s">
        <v>101</v>
      </c>
      <c r="C44" s="63" t="s">
        <v>101</v>
      </c>
      <c r="D44" s="63" t="s">
        <v>101</v>
      </c>
      <c r="E44" s="63" t="s">
        <v>101</v>
      </c>
      <c r="F44" s="63" t="s">
        <v>101</v>
      </c>
      <c r="G44" s="63" t="s">
        <v>101</v>
      </c>
      <c r="H44" s="63" t="s">
        <v>101</v>
      </c>
      <c r="I44" s="63" t="s">
        <v>101</v>
      </c>
      <c r="J44" s="63" t="s">
        <v>101</v>
      </c>
      <c r="K44" s="63" t="s">
        <v>101</v>
      </c>
      <c r="L44" s="63" t="s">
        <v>101</v>
      </c>
      <c r="M44" s="63" t="s">
        <v>101</v>
      </c>
      <c r="N44" s="63" t="s">
        <v>101</v>
      </c>
      <c r="O44" s="65" t="s">
        <v>101</v>
      </c>
      <c r="P44" s="5" t="s">
        <v>35</v>
      </c>
    </row>
    <row r="45" spans="1:16" ht="12" customHeight="1">
      <c r="A45" s="3"/>
      <c r="B45" s="63"/>
      <c r="C45" s="63"/>
      <c r="D45" s="63"/>
      <c r="E45" s="63"/>
      <c r="F45" s="63"/>
      <c r="G45" s="63"/>
      <c r="H45" s="63"/>
      <c r="I45" s="63"/>
      <c r="J45" s="63"/>
      <c r="K45" s="63"/>
      <c r="L45" s="63"/>
      <c r="M45" s="63"/>
      <c r="N45" s="63"/>
      <c r="O45" s="65"/>
      <c r="P45" s="5"/>
    </row>
    <row r="46" spans="1:16" ht="12" customHeight="1">
      <c r="A46" s="11" t="s">
        <v>14</v>
      </c>
      <c r="B46" s="67">
        <v>7483</v>
      </c>
      <c r="C46" s="67">
        <v>5689</v>
      </c>
      <c r="D46" s="67">
        <v>571</v>
      </c>
      <c r="E46" s="69">
        <v>36</v>
      </c>
      <c r="F46" s="69">
        <v>146</v>
      </c>
      <c r="G46" s="67">
        <v>1552</v>
      </c>
      <c r="H46" s="67">
        <v>305</v>
      </c>
      <c r="I46" s="69">
        <v>17</v>
      </c>
      <c r="J46" s="67">
        <v>325</v>
      </c>
      <c r="K46" s="69">
        <v>50</v>
      </c>
      <c r="L46" s="69">
        <v>1243</v>
      </c>
      <c r="M46" s="69">
        <v>587</v>
      </c>
      <c r="N46" s="67">
        <v>857</v>
      </c>
      <c r="O46" s="66">
        <v>492</v>
      </c>
      <c r="P46" s="15" t="s">
        <v>14</v>
      </c>
    </row>
    <row r="47" spans="1:16" ht="12" customHeight="1">
      <c r="A47" s="24" t="s">
        <v>29</v>
      </c>
    </row>
    <row r="48" spans="1:16" ht="12" customHeight="1">
      <c r="A48" s="98" t="s">
        <v>169</v>
      </c>
    </row>
    <row r="49" spans="1:14" ht="10.15" customHeight="1">
      <c r="A49" s="21" t="s">
        <v>174</v>
      </c>
    </row>
    <row r="50" spans="1:14">
      <c r="A50" s="3"/>
      <c r="N50" s="1" t="s">
        <v>193</v>
      </c>
    </row>
    <row r="51" spans="1:14">
      <c r="A51" s="3"/>
    </row>
    <row r="52" spans="1:14">
      <c r="A52" s="3"/>
    </row>
  </sheetData>
  <mergeCells count="8">
    <mergeCell ref="P3:P4"/>
    <mergeCell ref="O3:O4"/>
    <mergeCell ref="C3:C4"/>
    <mergeCell ref="A1:H1"/>
    <mergeCell ref="I3:N3"/>
    <mergeCell ref="D3:H3"/>
    <mergeCell ref="A3:A4"/>
    <mergeCell ref="B3:B4"/>
  </mergeCells>
  <phoneticPr fontId="1" type="noConversion"/>
  <hyperlinks>
    <hyperlink ref="A1:G1" location="Inhaltsverzeichnis!A46:C49" display="Inhaltsverzeichnis!A46:C49" xr:uid="{00000000-0004-0000-0D00-000000000000}"/>
    <hyperlink ref="A1:H1" location="Inhaltsverzeichnis!E13" display="Inhaltsverzeichnis!E13" xr:uid="{00000000-0004-0000-0D00-000001000000}"/>
  </hyperlinks>
  <pageMargins left="0.59055118110236227" right="0.59055118110236227" top="0.78740157480314965" bottom="0.59055118110236227" header="0.31496062992125984" footer="0.23622047244094491"/>
  <pageSetup paperSize="9" firstPageNumber="26"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8" max="1048575" man="1"/>
  </colBreaks>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ADD045-B093-4BBC-8914-B0AD6086030E}">
  <dimension ref="A1:Z130"/>
  <sheetViews>
    <sheetView workbookViewId="0">
      <pane xSplit="1" ySplit="5" topLeftCell="B6" activePane="bottomRight" state="frozen"/>
      <selection sqref="A1:B1"/>
      <selection pane="topRight" sqref="A1:B1"/>
      <selection pane="bottomLeft" sqref="A1:B1"/>
      <selection pane="bottomRight" activeCell="B6" sqref="B6"/>
    </sheetView>
  </sheetViews>
  <sheetFormatPr baseColWidth="10" defaultColWidth="11.5703125" defaultRowHeight="11.25"/>
  <cols>
    <col min="1" max="1" width="42.7109375" style="1" customWidth="1"/>
    <col min="2" max="7" width="7.7109375" style="1" customWidth="1"/>
    <col min="8" max="8" width="6.7109375" style="1" customWidth="1"/>
    <col min="9" max="9" width="6.140625" style="1" bestFit="1" customWidth="1"/>
    <col min="10" max="10" width="6.7109375" style="1" customWidth="1"/>
    <col min="11" max="11" width="7.85546875" style="1" customWidth="1"/>
    <col min="12" max="14" width="8.7109375" style="1" customWidth="1"/>
    <col min="15" max="15" width="38.5703125" style="1" customWidth="1"/>
    <col min="16" max="16384" width="11.5703125" style="1"/>
  </cols>
  <sheetData>
    <row r="1" spans="1:16" ht="24" customHeight="1">
      <c r="A1" s="167" t="s">
        <v>309</v>
      </c>
      <c r="B1" s="167"/>
      <c r="C1" s="167"/>
      <c r="D1" s="167"/>
      <c r="E1" s="167"/>
      <c r="F1" s="167"/>
      <c r="G1" s="167"/>
      <c r="O1" s="140"/>
    </row>
    <row r="2" spans="1:16" ht="12" customHeight="1"/>
    <row r="3" spans="1:16" ht="13.15" customHeight="1">
      <c r="A3" s="177" t="s">
        <v>282</v>
      </c>
      <c r="B3" s="173" t="s">
        <v>283</v>
      </c>
      <c r="C3" s="190" t="s">
        <v>18</v>
      </c>
      <c r="D3" s="190"/>
      <c r="E3" s="190"/>
      <c r="F3" s="190"/>
      <c r="G3" s="169"/>
      <c r="H3" s="172" t="s">
        <v>19</v>
      </c>
      <c r="I3" s="184"/>
      <c r="J3" s="184"/>
      <c r="K3" s="184"/>
      <c r="L3" s="184"/>
      <c r="M3" s="184"/>
      <c r="N3" s="184"/>
      <c r="O3" s="176" t="s">
        <v>282</v>
      </c>
    </row>
    <row r="4" spans="1:16" ht="25.9" customHeight="1">
      <c r="A4" s="177"/>
      <c r="B4" s="173"/>
      <c r="C4" s="174" t="s">
        <v>243</v>
      </c>
      <c r="D4" s="173" t="s">
        <v>3</v>
      </c>
      <c r="E4" s="173"/>
      <c r="F4" s="173"/>
      <c r="G4" s="176"/>
      <c r="H4" s="177" t="s">
        <v>244</v>
      </c>
      <c r="I4" s="174" t="s">
        <v>183</v>
      </c>
      <c r="J4" s="174"/>
      <c r="K4" s="173" t="s">
        <v>247</v>
      </c>
      <c r="L4" s="173"/>
      <c r="M4" s="173"/>
      <c r="N4" s="173"/>
      <c r="O4" s="176"/>
    </row>
    <row r="5" spans="1:16" ht="98.25" customHeight="1">
      <c r="A5" s="177"/>
      <c r="B5" s="173"/>
      <c r="C5" s="174"/>
      <c r="D5" s="146" t="s">
        <v>4</v>
      </c>
      <c r="E5" s="146" t="s">
        <v>284</v>
      </c>
      <c r="F5" s="146" t="s">
        <v>285</v>
      </c>
      <c r="G5" s="145" t="s">
        <v>5</v>
      </c>
      <c r="H5" s="178"/>
      <c r="I5" s="148" t="s">
        <v>245</v>
      </c>
      <c r="J5" s="146" t="s">
        <v>246</v>
      </c>
      <c r="K5" s="146" t="s">
        <v>286</v>
      </c>
      <c r="L5" s="146" t="s">
        <v>287</v>
      </c>
      <c r="M5" s="146" t="s">
        <v>288</v>
      </c>
      <c r="N5" s="146" t="s">
        <v>289</v>
      </c>
      <c r="O5" s="176"/>
    </row>
    <row r="6" spans="1:16" ht="12" customHeight="1"/>
    <row r="7" spans="1:16" ht="12" customHeight="1">
      <c r="A7" s="4" t="s">
        <v>14</v>
      </c>
      <c r="B7" s="67">
        <v>2742</v>
      </c>
      <c r="C7" s="67">
        <v>2040</v>
      </c>
      <c r="D7" s="67">
        <v>1345</v>
      </c>
      <c r="E7" s="67">
        <v>205</v>
      </c>
      <c r="F7" s="67">
        <v>402</v>
      </c>
      <c r="G7" s="67">
        <v>88</v>
      </c>
      <c r="H7" s="67">
        <v>702</v>
      </c>
      <c r="I7" s="67">
        <v>597</v>
      </c>
      <c r="J7" s="67">
        <v>105</v>
      </c>
      <c r="K7" s="67">
        <v>295</v>
      </c>
      <c r="L7" s="67">
        <v>170</v>
      </c>
      <c r="M7" s="67">
        <v>89</v>
      </c>
      <c r="N7" s="66">
        <v>88</v>
      </c>
      <c r="O7" s="6" t="s">
        <v>14</v>
      </c>
      <c r="P7" s="139"/>
    </row>
    <row r="8" spans="1:16" ht="12" customHeight="1">
      <c r="A8" s="4"/>
      <c r="B8" s="64"/>
      <c r="C8" s="64"/>
      <c r="D8" s="64"/>
      <c r="E8" s="64"/>
      <c r="F8" s="64"/>
      <c r="G8" s="64"/>
      <c r="H8" s="64"/>
      <c r="I8" s="64"/>
      <c r="J8" s="64"/>
      <c r="K8" s="64"/>
      <c r="L8" s="64"/>
      <c r="M8" s="64"/>
      <c r="N8" s="65"/>
      <c r="O8" s="6"/>
      <c r="P8" s="139"/>
    </row>
    <row r="9" spans="1:16" ht="12" customHeight="1">
      <c r="A9" s="119" t="s">
        <v>248</v>
      </c>
      <c r="B9" s="64"/>
      <c r="C9" s="64"/>
      <c r="D9" s="64"/>
      <c r="E9" s="64"/>
      <c r="F9" s="64"/>
      <c r="G9" s="63"/>
      <c r="H9" s="64"/>
      <c r="I9" s="64"/>
      <c r="J9" s="64"/>
      <c r="K9" s="64"/>
      <c r="L9" s="64"/>
      <c r="M9" s="64"/>
      <c r="N9" s="65"/>
      <c r="O9" s="119" t="s">
        <v>248</v>
      </c>
      <c r="P9" s="139"/>
    </row>
    <row r="10" spans="1:16" ht="12" customHeight="1">
      <c r="A10" s="152" t="s">
        <v>1</v>
      </c>
      <c r="B10" s="64">
        <v>1421</v>
      </c>
      <c r="C10" s="64">
        <v>978</v>
      </c>
      <c r="D10" s="64">
        <v>629</v>
      </c>
      <c r="E10" s="64">
        <v>127</v>
      </c>
      <c r="F10" s="64">
        <v>174</v>
      </c>
      <c r="G10" s="64">
        <v>48</v>
      </c>
      <c r="H10" s="64">
        <v>443</v>
      </c>
      <c r="I10" s="64">
        <v>371</v>
      </c>
      <c r="J10" s="64">
        <v>72</v>
      </c>
      <c r="K10" s="64">
        <v>198</v>
      </c>
      <c r="L10" s="64">
        <v>97</v>
      </c>
      <c r="M10" s="64">
        <v>42</v>
      </c>
      <c r="N10" s="65">
        <v>62</v>
      </c>
      <c r="O10" s="155" t="s">
        <v>1</v>
      </c>
      <c r="P10" s="139"/>
    </row>
    <row r="11" spans="1:16" ht="12" customHeight="1">
      <c r="A11" s="152" t="s">
        <v>8</v>
      </c>
      <c r="B11" s="64">
        <v>1321</v>
      </c>
      <c r="C11" s="64">
        <v>1062</v>
      </c>
      <c r="D11" s="64">
        <v>716</v>
      </c>
      <c r="E11" s="64">
        <v>78</v>
      </c>
      <c r="F11" s="64">
        <v>228</v>
      </c>
      <c r="G11" s="64">
        <v>40</v>
      </c>
      <c r="H11" s="64">
        <v>259</v>
      </c>
      <c r="I11" s="64">
        <v>226</v>
      </c>
      <c r="J11" s="64">
        <v>33</v>
      </c>
      <c r="K11" s="64">
        <v>97</v>
      </c>
      <c r="L11" s="64">
        <v>73</v>
      </c>
      <c r="M11" s="64">
        <v>47</v>
      </c>
      <c r="N11" s="65">
        <v>26</v>
      </c>
      <c r="O11" s="155" t="s">
        <v>8</v>
      </c>
      <c r="P11" s="139"/>
    </row>
    <row r="12" spans="1:16" ht="12" customHeight="1">
      <c r="A12" s="152"/>
      <c r="B12" s="64"/>
      <c r="C12" s="64"/>
      <c r="D12" s="64"/>
      <c r="E12" s="64"/>
      <c r="F12" s="64"/>
      <c r="G12" s="64"/>
      <c r="H12" s="64"/>
      <c r="I12" s="64"/>
      <c r="J12" s="64"/>
      <c r="K12" s="64"/>
      <c r="L12" s="64"/>
      <c r="M12" s="64"/>
      <c r="N12" s="65"/>
      <c r="O12" s="155"/>
      <c r="P12" s="139"/>
    </row>
    <row r="13" spans="1:16" ht="12" customHeight="1">
      <c r="A13" s="119" t="s">
        <v>304</v>
      </c>
      <c r="B13" s="64"/>
      <c r="C13" s="64"/>
      <c r="D13" s="64"/>
      <c r="E13" s="64"/>
      <c r="F13" s="64"/>
      <c r="G13" s="64"/>
      <c r="H13" s="64"/>
      <c r="I13" s="64"/>
      <c r="J13" s="64"/>
      <c r="K13" s="64"/>
      <c r="L13" s="64"/>
      <c r="M13" s="64"/>
      <c r="N13" s="65"/>
      <c r="O13" s="119" t="s">
        <v>304</v>
      </c>
      <c r="P13" s="139"/>
    </row>
    <row r="14" spans="1:16" ht="12" customHeight="1">
      <c r="A14" s="152" t="s">
        <v>249</v>
      </c>
      <c r="B14" s="64">
        <v>1389</v>
      </c>
      <c r="C14" s="64">
        <v>1062</v>
      </c>
      <c r="D14" s="64">
        <v>680</v>
      </c>
      <c r="E14" s="64">
        <v>127</v>
      </c>
      <c r="F14" s="64">
        <v>221</v>
      </c>
      <c r="G14" s="64">
        <v>34</v>
      </c>
      <c r="H14" s="64">
        <v>327</v>
      </c>
      <c r="I14" s="64">
        <v>281</v>
      </c>
      <c r="J14" s="64">
        <v>46</v>
      </c>
      <c r="K14" s="64">
        <v>139</v>
      </c>
      <c r="L14" s="64">
        <v>89</v>
      </c>
      <c r="M14" s="64">
        <v>44</v>
      </c>
      <c r="N14" s="65">
        <v>42</v>
      </c>
      <c r="O14" s="155" t="s">
        <v>249</v>
      </c>
      <c r="P14" s="139"/>
    </row>
    <row r="15" spans="1:16" ht="12" customHeight="1">
      <c r="A15" s="152" t="s">
        <v>250</v>
      </c>
      <c r="B15" s="64">
        <v>1353</v>
      </c>
      <c r="C15" s="64">
        <v>978</v>
      </c>
      <c r="D15" s="64">
        <v>665</v>
      </c>
      <c r="E15" s="64">
        <v>78</v>
      </c>
      <c r="F15" s="64">
        <v>181</v>
      </c>
      <c r="G15" s="64">
        <v>54</v>
      </c>
      <c r="H15" s="64">
        <v>375</v>
      </c>
      <c r="I15" s="64">
        <v>316</v>
      </c>
      <c r="J15" s="64">
        <v>59</v>
      </c>
      <c r="K15" s="64">
        <v>156</v>
      </c>
      <c r="L15" s="64">
        <v>81</v>
      </c>
      <c r="M15" s="64">
        <v>45</v>
      </c>
      <c r="N15" s="65">
        <v>46</v>
      </c>
      <c r="O15" s="155" t="s">
        <v>250</v>
      </c>
      <c r="P15" s="139"/>
    </row>
    <row r="16" spans="1:16" ht="12" customHeight="1">
      <c r="A16" s="152"/>
      <c r="B16" s="64"/>
      <c r="C16" s="64"/>
      <c r="D16" s="64"/>
      <c r="E16" s="64"/>
      <c r="F16" s="64"/>
      <c r="G16" s="64"/>
      <c r="H16" s="64"/>
      <c r="I16" s="64"/>
      <c r="J16" s="64"/>
      <c r="K16" s="64"/>
      <c r="L16" s="64"/>
      <c r="M16" s="64"/>
      <c r="N16" s="65"/>
      <c r="O16" s="155"/>
      <c r="P16" s="139"/>
    </row>
    <row r="17" spans="1:16" ht="12" customHeight="1">
      <c r="A17" s="119" t="s">
        <v>305</v>
      </c>
      <c r="B17" s="64"/>
      <c r="C17" s="64"/>
      <c r="D17" s="64"/>
      <c r="E17" s="64"/>
      <c r="F17" s="64"/>
      <c r="G17" s="64"/>
      <c r="H17" s="64"/>
      <c r="I17" s="64"/>
      <c r="J17" s="64"/>
      <c r="K17" s="64"/>
      <c r="L17" s="64"/>
      <c r="M17" s="64"/>
      <c r="N17" s="65"/>
      <c r="O17" s="119" t="s">
        <v>305</v>
      </c>
      <c r="P17" s="139"/>
    </row>
    <row r="18" spans="1:16" ht="12" customHeight="1">
      <c r="A18" s="152" t="s">
        <v>11</v>
      </c>
      <c r="B18" s="64">
        <v>197</v>
      </c>
      <c r="C18" s="64">
        <v>149</v>
      </c>
      <c r="D18" s="64">
        <v>125</v>
      </c>
      <c r="E18" s="64">
        <v>9</v>
      </c>
      <c r="F18" s="64">
        <v>15</v>
      </c>
      <c r="G18" s="63" t="s">
        <v>101</v>
      </c>
      <c r="H18" s="64">
        <v>48</v>
      </c>
      <c r="I18" s="64">
        <v>46</v>
      </c>
      <c r="J18" s="64">
        <v>2</v>
      </c>
      <c r="K18" s="64">
        <v>25</v>
      </c>
      <c r="L18" s="64">
        <v>6</v>
      </c>
      <c r="M18" s="64">
        <v>13</v>
      </c>
      <c r="N18" s="65">
        <v>1</v>
      </c>
      <c r="O18" s="155" t="s">
        <v>11</v>
      </c>
      <c r="P18" s="139"/>
    </row>
    <row r="19" spans="1:16" ht="12" customHeight="1">
      <c r="A19" s="152" t="s">
        <v>12</v>
      </c>
      <c r="B19" s="64">
        <v>246</v>
      </c>
      <c r="C19" s="64">
        <v>175</v>
      </c>
      <c r="D19" s="64">
        <v>125</v>
      </c>
      <c r="E19" s="64">
        <v>6</v>
      </c>
      <c r="F19" s="64">
        <v>41</v>
      </c>
      <c r="G19" s="64">
        <v>3</v>
      </c>
      <c r="H19" s="64">
        <v>71</v>
      </c>
      <c r="I19" s="64">
        <v>56</v>
      </c>
      <c r="J19" s="64">
        <v>15</v>
      </c>
      <c r="K19" s="64">
        <v>36</v>
      </c>
      <c r="L19" s="64">
        <v>6</v>
      </c>
      <c r="M19" s="64">
        <v>13</v>
      </c>
      <c r="N19" s="65">
        <v>13</v>
      </c>
      <c r="O19" s="155" t="s">
        <v>12</v>
      </c>
      <c r="P19" s="139"/>
    </row>
    <row r="20" spans="1:16" ht="12" customHeight="1">
      <c r="A20" s="152" t="s">
        <v>13</v>
      </c>
      <c r="B20" s="64">
        <v>524</v>
      </c>
      <c r="C20" s="64">
        <v>385</v>
      </c>
      <c r="D20" s="64">
        <v>247</v>
      </c>
      <c r="E20" s="64">
        <v>38</v>
      </c>
      <c r="F20" s="64">
        <v>87</v>
      </c>
      <c r="G20" s="64">
        <v>13</v>
      </c>
      <c r="H20" s="64">
        <v>139</v>
      </c>
      <c r="I20" s="64">
        <v>119</v>
      </c>
      <c r="J20" s="64">
        <v>20</v>
      </c>
      <c r="K20" s="64">
        <v>67</v>
      </c>
      <c r="L20" s="64">
        <v>28</v>
      </c>
      <c r="M20" s="64">
        <v>18</v>
      </c>
      <c r="N20" s="65">
        <v>20</v>
      </c>
      <c r="O20" s="155" t="s">
        <v>13</v>
      </c>
      <c r="P20" s="139"/>
    </row>
    <row r="21" spans="1:16" ht="12" customHeight="1">
      <c r="A21" s="152" t="s">
        <v>15</v>
      </c>
      <c r="B21" s="64">
        <v>666</v>
      </c>
      <c r="C21" s="64">
        <v>499</v>
      </c>
      <c r="D21" s="64">
        <v>328</v>
      </c>
      <c r="E21" s="64">
        <v>53</v>
      </c>
      <c r="F21" s="64">
        <v>97</v>
      </c>
      <c r="G21" s="64">
        <v>21</v>
      </c>
      <c r="H21" s="64">
        <v>167</v>
      </c>
      <c r="I21" s="64">
        <v>136</v>
      </c>
      <c r="J21" s="64">
        <v>31</v>
      </c>
      <c r="K21" s="64">
        <v>72</v>
      </c>
      <c r="L21" s="64">
        <v>46</v>
      </c>
      <c r="M21" s="64">
        <v>11</v>
      </c>
      <c r="N21" s="65">
        <v>25</v>
      </c>
      <c r="O21" s="155" t="s">
        <v>15</v>
      </c>
      <c r="P21" s="139"/>
    </row>
    <row r="22" spans="1:16" ht="12" customHeight="1">
      <c r="A22" s="152" t="s">
        <v>17</v>
      </c>
      <c r="B22" s="64">
        <v>640</v>
      </c>
      <c r="C22" s="64">
        <v>461</v>
      </c>
      <c r="D22" s="64">
        <v>284</v>
      </c>
      <c r="E22" s="64">
        <v>57</v>
      </c>
      <c r="F22" s="64">
        <v>95</v>
      </c>
      <c r="G22" s="64">
        <v>25</v>
      </c>
      <c r="H22" s="64">
        <v>179</v>
      </c>
      <c r="I22" s="64">
        <v>161</v>
      </c>
      <c r="J22" s="64">
        <v>18</v>
      </c>
      <c r="K22" s="64">
        <v>68</v>
      </c>
      <c r="L22" s="64">
        <v>57</v>
      </c>
      <c r="M22" s="64">
        <v>19</v>
      </c>
      <c r="N22" s="65">
        <v>16</v>
      </c>
      <c r="O22" s="155" t="s">
        <v>17</v>
      </c>
      <c r="P22" s="139"/>
    </row>
    <row r="23" spans="1:16" ht="12" customHeight="1">
      <c r="A23" s="152" t="s">
        <v>16</v>
      </c>
      <c r="B23" s="64">
        <v>469</v>
      </c>
      <c r="C23" s="64">
        <v>371</v>
      </c>
      <c r="D23" s="64">
        <v>236</v>
      </c>
      <c r="E23" s="64">
        <v>42</v>
      </c>
      <c r="F23" s="64">
        <v>67</v>
      </c>
      <c r="G23" s="64">
        <v>26</v>
      </c>
      <c r="H23" s="64">
        <v>98</v>
      </c>
      <c r="I23" s="64">
        <v>79</v>
      </c>
      <c r="J23" s="64">
        <v>19</v>
      </c>
      <c r="K23" s="64">
        <v>27</v>
      </c>
      <c r="L23" s="64">
        <v>27</v>
      </c>
      <c r="M23" s="64">
        <v>15</v>
      </c>
      <c r="N23" s="65">
        <v>13</v>
      </c>
      <c r="O23" s="155" t="s">
        <v>16</v>
      </c>
      <c r="P23" s="139"/>
    </row>
    <row r="24" spans="1:16" ht="12" customHeight="1">
      <c r="A24" s="152"/>
      <c r="B24" s="64"/>
      <c r="C24" s="64"/>
      <c r="D24" s="64"/>
      <c r="E24" s="64"/>
      <c r="F24" s="64"/>
      <c r="G24" s="64"/>
      <c r="H24" s="64"/>
      <c r="I24" s="64"/>
      <c r="J24" s="64"/>
      <c r="K24" s="64"/>
      <c r="L24" s="64"/>
      <c r="M24" s="64"/>
      <c r="N24" s="65"/>
      <c r="O24" s="155"/>
      <c r="P24" s="139"/>
    </row>
    <row r="25" spans="1:16" ht="12" customHeight="1">
      <c r="A25" s="119" t="s">
        <v>260</v>
      </c>
      <c r="B25" s="64"/>
      <c r="C25" s="64"/>
      <c r="D25" s="64"/>
      <c r="E25" s="64"/>
      <c r="F25" s="64"/>
      <c r="G25" s="64"/>
      <c r="H25" s="64"/>
      <c r="I25" s="64"/>
      <c r="J25" s="64"/>
      <c r="K25" s="64"/>
      <c r="L25" s="64"/>
      <c r="M25" s="64"/>
      <c r="N25" s="65"/>
      <c r="O25" s="119" t="s">
        <v>260</v>
      </c>
      <c r="P25" s="139"/>
    </row>
    <row r="26" spans="1:16" ht="12" customHeight="1">
      <c r="A26" s="119" t="s">
        <v>261</v>
      </c>
      <c r="B26" s="64"/>
      <c r="C26" s="64"/>
      <c r="D26" s="64"/>
      <c r="E26" s="64"/>
      <c r="F26" s="64"/>
      <c r="G26" s="64"/>
      <c r="H26" s="64"/>
      <c r="I26" s="64"/>
      <c r="J26" s="64"/>
      <c r="K26" s="64"/>
      <c r="L26" s="64"/>
      <c r="M26" s="64"/>
      <c r="N26" s="65"/>
      <c r="O26" s="119" t="s">
        <v>261</v>
      </c>
      <c r="P26" s="139"/>
    </row>
    <row r="27" spans="1:16" s="68" customFormat="1" ht="12" customHeight="1">
      <c r="A27" s="152" t="s">
        <v>20</v>
      </c>
      <c r="B27" s="64">
        <v>915</v>
      </c>
      <c r="C27" s="64">
        <v>684</v>
      </c>
      <c r="D27" s="64">
        <v>434</v>
      </c>
      <c r="E27" s="64">
        <v>80</v>
      </c>
      <c r="F27" s="64">
        <v>136</v>
      </c>
      <c r="G27" s="64">
        <v>34</v>
      </c>
      <c r="H27" s="64">
        <v>231</v>
      </c>
      <c r="I27" s="64">
        <v>191</v>
      </c>
      <c r="J27" s="64">
        <v>40</v>
      </c>
      <c r="K27" s="64">
        <v>89</v>
      </c>
      <c r="L27" s="64">
        <v>60</v>
      </c>
      <c r="M27" s="64">
        <v>39</v>
      </c>
      <c r="N27" s="65">
        <v>38</v>
      </c>
      <c r="O27" s="155" t="s">
        <v>20</v>
      </c>
      <c r="P27" s="139"/>
    </row>
    <row r="28" spans="1:16" ht="12" customHeight="1">
      <c r="A28" s="152" t="s">
        <v>251</v>
      </c>
      <c r="B28" s="64">
        <v>1168</v>
      </c>
      <c r="C28" s="64">
        <v>885</v>
      </c>
      <c r="D28" s="64">
        <v>630</v>
      </c>
      <c r="E28" s="64">
        <v>71</v>
      </c>
      <c r="F28" s="64">
        <v>160</v>
      </c>
      <c r="G28" s="64">
        <v>24</v>
      </c>
      <c r="H28" s="64">
        <v>283</v>
      </c>
      <c r="I28" s="64">
        <v>242</v>
      </c>
      <c r="J28" s="64">
        <v>41</v>
      </c>
      <c r="K28" s="64">
        <v>126</v>
      </c>
      <c r="L28" s="64">
        <v>57</v>
      </c>
      <c r="M28" s="64">
        <v>38</v>
      </c>
      <c r="N28" s="65">
        <v>31</v>
      </c>
      <c r="O28" s="155" t="s">
        <v>251</v>
      </c>
      <c r="P28" s="139"/>
    </row>
    <row r="29" spans="1:16" ht="12" customHeight="1">
      <c r="A29" s="152" t="s">
        <v>252</v>
      </c>
      <c r="B29" s="64">
        <v>422</v>
      </c>
      <c r="C29" s="64">
        <v>280</v>
      </c>
      <c r="D29" s="64">
        <v>157</v>
      </c>
      <c r="E29" s="64">
        <v>40</v>
      </c>
      <c r="F29" s="64">
        <v>72</v>
      </c>
      <c r="G29" s="64">
        <v>11</v>
      </c>
      <c r="H29" s="64">
        <v>142</v>
      </c>
      <c r="I29" s="64">
        <v>126</v>
      </c>
      <c r="J29" s="64">
        <v>16</v>
      </c>
      <c r="K29" s="64">
        <v>67</v>
      </c>
      <c r="L29" s="64">
        <v>39</v>
      </c>
      <c r="M29" s="64">
        <v>11</v>
      </c>
      <c r="N29" s="65">
        <v>13</v>
      </c>
      <c r="O29" s="155" t="s">
        <v>252</v>
      </c>
      <c r="P29" s="139"/>
    </row>
    <row r="30" spans="1:16" ht="12" customHeight="1">
      <c r="A30" s="152" t="s">
        <v>253</v>
      </c>
      <c r="B30" s="64">
        <v>46</v>
      </c>
      <c r="C30" s="64">
        <v>36</v>
      </c>
      <c r="D30" s="64">
        <v>31</v>
      </c>
      <c r="E30" s="64">
        <v>2</v>
      </c>
      <c r="F30" s="64">
        <v>3</v>
      </c>
      <c r="G30" s="63" t="s">
        <v>101</v>
      </c>
      <c r="H30" s="64">
        <v>10</v>
      </c>
      <c r="I30" s="64">
        <v>8</v>
      </c>
      <c r="J30" s="64">
        <v>2</v>
      </c>
      <c r="K30" s="64">
        <v>5</v>
      </c>
      <c r="L30" s="64">
        <v>2</v>
      </c>
      <c r="M30" s="63" t="s">
        <v>101</v>
      </c>
      <c r="N30" s="65">
        <v>2</v>
      </c>
      <c r="O30" s="155" t="s">
        <v>253</v>
      </c>
      <c r="P30" s="139"/>
    </row>
    <row r="31" spans="1:16" ht="12" customHeight="1">
      <c r="A31" s="152" t="s">
        <v>254</v>
      </c>
      <c r="B31" s="64">
        <v>17</v>
      </c>
      <c r="C31" s="64">
        <v>13</v>
      </c>
      <c r="D31" s="64">
        <v>10</v>
      </c>
      <c r="E31" s="64">
        <v>1</v>
      </c>
      <c r="F31" s="64">
        <v>2</v>
      </c>
      <c r="G31" s="63" t="s">
        <v>101</v>
      </c>
      <c r="H31" s="64">
        <v>4</v>
      </c>
      <c r="I31" s="64">
        <v>3</v>
      </c>
      <c r="J31" s="64">
        <v>1</v>
      </c>
      <c r="K31" s="64">
        <v>2</v>
      </c>
      <c r="L31" s="63" t="s">
        <v>101</v>
      </c>
      <c r="M31" s="64">
        <v>1</v>
      </c>
      <c r="N31" s="65">
        <v>1</v>
      </c>
      <c r="O31" s="155" t="s">
        <v>254</v>
      </c>
      <c r="P31" s="139"/>
    </row>
    <row r="32" spans="1:16" ht="12" customHeight="1">
      <c r="A32" s="152" t="s">
        <v>255</v>
      </c>
      <c r="B32" s="64">
        <v>26</v>
      </c>
      <c r="C32" s="64">
        <v>23</v>
      </c>
      <c r="D32" s="64">
        <v>7</v>
      </c>
      <c r="E32" s="64">
        <v>5</v>
      </c>
      <c r="F32" s="64">
        <v>10</v>
      </c>
      <c r="G32" s="64">
        <v>1</v>
      </c>
      <c r="H32" s="64">
        <v>3</v>
      </c>
      <c r="I32" s="64">
        <v>2</v>
      </c>
      <c r="J32" s="64">
        <v>1</v>
      </c>
      <c r="K32" s="64">
        <v>1</v>
      </c>
      <c r="L32" s="64">
        <v>1</v>
      </c>
      <c r="M32" s="63" t="s">
        <v>101</v>
      </c>
      <c r="N32" s="65">
        <v>1</v>
      </c>
      <c r="O32" s="155" t="s">
        <v>255</v>
      </c>
      <c r="P32" s="139"/>
    </row>
    <row r="33" spans="1:16" ht="12" customHeight="1">
      <c r="A33" s="152" t="s">
        <v>256</v>
      </c>
      <c r="B33" s="64">
        <v>108</v>
      </c>
      <c r="C33" s="64">
        <v>82</v>
      </c>
      <c r="D33" s="64">
        <v>40</v>
      </c>
      <c r="E33" s="64">
        <v>5</v>
      </c>
      <c r="F33" s="64">
        <v>19</v>
      </c>
      <c r="G33" s="64">
        <v>18</v>
      </c>
      <c r="H33" s="64">
        <v>26</v>
      </c>
      <c r="I33" s="64">
        <v>23</v>
      </c>
      <c r="J33" s="64">
        <v>3</v>
      </c>
      <c r="K33" s="64">
        <v>4</v>
      </c>
      <c r="L33" s="64">
        <v>11</v>
      </c>
      <c r="M33" s="63" t="s">
        <v>101</v>
      </c>
      <c r="N33" s="65">
        <v>2</v>
      </c>
      <c r="O33" s="155" t="s">
        <v>256</v>
      </c>
      <c r="P33" s="139"/>
    </row>
    <row r="34" spans="1:16" ht="12" customHeight="1">
      <c r="A34" s="152" t="s">
        <v>257</v>
      </c>
      <c r="B34" s="64">
        <v>5</v>
      </c>
      <c r="C34" s="64">
        <v>5</v>
      </c>
      <c r="D34" s="64">
        <v>5</v>
      </c>
      <c r="E34" s="63" t="s">
        <v>101</v>
      </c>
      <c r="F34" s="63" t="s">
        <v>101</v>
      </c>
      <c r="G34" s="63" t="s">
        <v>101</v>
      </c>
      <c r="H34" s="63" t="s">
        <v>101</v>
      </c>
      <c r="I34" s="63" t="s">
        <v>101</v>
      </c>
      <c r="J34" s="63" t="s">
        <v>101</v>
      </c>
      <c r="K34" s="63" t="s">
        <v>101</v>
      </c>
      <c r="L34" s="63" t="s">
        <v>101</v>
      </c>
      <c r="M34" s="63" t="s">
        <v>101</v>
      </c>
      <c r="N34" s="65" t="s">
        <v>101</v>
      </c>
      <c r="O34" s="155" t="s">
        <v>257</v>
      </c>
    </row>
    <row r="35" spans="1:16" ht="12" customHeight="1">
      <c r="A35" s="152" t="s">
        <v>258</v>
      </c>
      <c r="B35" s="64">
        <v>23</v>
      </c>
      <c r="C35" s="64">
        <v>21</v>
      </c>
      <c r="D35" s="64">
        <v>21</v>
      </c>
      <c r="E35" s="63" t="s">
        <v>101</v>
      </c>
      <c r="F35" s="63" t="s">
        <v>101</v>
      </c>
      <c r="G35" s="63" t="s">
        <v>101</v>
      </c>
      <c r="H35" s="64">
        <v>2</v>
      </c>
      <c r="I35" s="64">
        <v>1</v>
      </c>
      <c r="J35" s="64">
        <v>1</v>
      </c>
      <c r="K35" s="63" t="s">
        <v>101</v>
      </c>
      <c r="L35" s="63" t="s">
        <v>101</v>
      </c>
      <c r="M35" s="63" t="s">
        <v>101</v>
      </c>
      <c r="N35" s="65" t="s">
        <v>101</v>
      </c>
      <c r="O35" s="155" t="s">
        <v>258</v>
      </c>
    </row>
    <row r="36" spans="1:16" ht="12" customHeight="1">
      <c r="A36" s="152" t="s">
        <v>259</v>
      </c>
      <c r="B36" s="64">
        <v>12</v>
      </c>
      <c r="C36" s="64">
        <v>11</v>
      </c>
      <c r="D36" s="64">
        <v>10</v>
      </c>
      <c r="E36" s="64">
        <v>1</v>
      </c>
      <c r="F36" s="63" t="s">
        <v>101</v>
      </c>
      <c r="G36" s="63" t="s">
        <v>101</v>
      </c>
      <c r="H36" s="64">
        <v>1</v>
      </c>
      <c r="I36" s="64">
        <v>1</v>
      </c>
      <c r="J36" s="63" t="s">
        <v>101</v>
      </c>
      <c r="K36" s="64">
        <v>1</v>
      </c>
      <c r="L36" s="63" t="s">
        <v>101</v>
      </c>
      <c r="M36" s="63" t="s">
        <v>101</v>
      </c>
      <c r="N36" s="65" t="s">
        <v>101</v>
      </c>
      <c r="O36" s="155" t="s">
        <v>259</v>
      </c>
    </row>
    <row r="37" spans="1:16" ht="12" customHeight="1">
      <c r="A37" s="152"/>
      <c r="B37" s="64"/>
      <c r="C37" s="64"/>
      <c r="D37" s="64"/>
      <c r="E37" s="64"/>
      <c r="F37" s="64"/>
      <c r="G37" s="64"/>
      <c r="H37" s="64"/>
      <c r="I37" s="64"/>
      <c r="J37" s="64"/>
      <c r="K37" s="64"/>
      <c r="L37" s="64"/>
      <c r="M37" s="64"/>
      <c r="N37" s="65"/>
      <c r="O37" s="155"/>
    </row>
    <row r="38" spans="1:16" ht="12" customHeight="1">
      <c r="A38" s="119" t="s">
        <v>303</v>
      </c>
      <c r="B38" s="64"/>
      <c r="C38" s="64"/>
      <c r="D38" s="64"/>
      <c r="E38" s="64"/>
      <c r="F38" s="64"/>
      <c r="G38" s="64"/>
      <c r="H38" s="64"/>
      <c r="I38" s="64"/>
      <c r="J38" s="64"/>
      <c r="K38" s="64"/>
      <c r="L38" s="64"/>
      <c r="M38" s="64"/>
      <c r="N38" s="65"/>
      <c r="O38" s="119" t="s">
        <v>262</v>
      </c>
    </row>
    <row r="39" spans="1:16" ht="12" customHeight="1">
      <c r="A39" s="152" t="s">
        <v>263</v>
      </c>
      <c r="B39" s="64">
        <v>166</v>
      </c>
      <c r="C39" s="64">
        <v>132</v>
      </c>
      <c r="D39" s="64">
        <v>109</v>
      </c>
      <c r="E39" s="64">
        <v>8</v>
      </c>
      <c r="F39" s="64">
        <v>15</v>
      </c>
      <c r="G39" s="63" t="s">
        <v>101</v>
      </c>
      <c r="H39" s="64">
        <v>34</v>
      </c>
      <c r="I39" s="64">
        <v>30</v>
      </c>
      <c r="J39" s="64">
        <v>4</v>
      </c>
      <c r="K39" s="64">
        <v>17</v>
      </c>
      <c r="L39" s="64">
        <v>9</v>
      </c>
      <c r="M39" s="64">
        <v>3</v>
      </c>
      <c r="N39" s="65">
        <v>2</v>
      </c>
      <c r="O39" s="155" t="s">
        <v>263</v>
      </c>
    </row>
    <row r="40" spans="1:16" ht="12" customHeight="1">
      <c r="A40" s="152" t="s">
        <v>264</v>
      </c>
      <c r="B40" s="64">
        <v>21</v>
      </c>
      <c r="C40" s="64">
        <v>12</v>
      </c>
      <c r="D40" s="64">
        <v>6</v>
      </c>
      <c r="E40" s="64">
        <v>2</v>
      </c>
      <c r="F40" s="64">
        <v>2</v>
      </c>
      <c r="G40" s="64">
        <v>2</v>
      </c>
      <c r="H40" s="64">
        <v>9</v>
      </c>
      <c r="I40" s="64">
        <v>9</v>
      </c>
      <c r="J40" s="63" t="s">
        <v>101</v>
      </c>
      <c r="K40" s="64">
        <v>4</v>
      </c>
      <c r="L40" s="64">
        <v>2</v>
      </c>
      <c r="M40" s="64">
        <v>1</v>
      </c>
      <c r="N40" s="65" t="s">
        <v>101</v>
      </c>
      <c r="O40" s="155" t="s">
        <v>264</v>
      </c>
    </row>
    <row r="41" spans="1:16" ht="12" customHeight="1">
      <c r="A41" s="152" t="s">
        <v>265</v>
      </c>
      <c r="B41" s="64">
        <v>237</v>
      </c>
      <c r="C41" s="64">
        <v>165</v>
      </c>
      <c r="D41" s="64">
        <v>115</v>
      </c>
      <c r="E41" s="64">
        <v>11</v>
      </c>
      <c r="F41" s="64">
        <v>28</v>
      </c>
      <c r="G41" s="64">
        <v>11</v>
      </c>
      <c r="H41" s="64">
        <v>72</v>
      </c>
      <c r="I41" s="64">
        <v>58</v>
      </c>
      <c r="J41" s="64">
        <v>14</v>
      </c>
      <c r="K41" s="64">
        <v>35</v>
      </c>
      <c r="L41" s="64">
        <v>11</v>
      </c>
      <c r="M41" s="64">
        <v>9</v>
      </c>
      <c r="N41" s="65">
        <v>7</v>
      </c>
      <c r="O41" s="155" t="s">
        <v>265</v>
      </c>
    </row>
    <row r="42" spans="1:16" ht="12" customHeight="1">
      <c r="A42" s="152" t="s">
        <v>266</v>
      </c>
      <c r="B42" s="64">
        <v>219</v>
      </c>
      <c r="C42" s="64">
        <v>153</v>
      </c>
      <c r="D42" s="64">
        <v>97</v>
      </c>
      <c r="E42" s="64">
        <v>8</v>
      </c>
      <c r="F42" s="64">
        <v>33</v>
      </c>
      <c r="G42" s="64">
        <v>15</v>
      </c>
      <c r="H42" s="64">
        <v>66</v>
      </c>
      <c r="I42" s="64">
        <v>54</v>
      </c>
      <c r="J42" s="64">
        <v>12</v>
      </c>
      <c r="K42" s="64">
        <v>37</v>
      </c>
      <c r="L42" s="64">
        <v>5</v>
      </c>
      <c r="M42" s="64">
        <v>8</v>
      </c>
      <c r="N42" s="65">
        <v>11</v>
      </c>
      <c r="O42" s="155" t="s">
        <v>266</v>
      </c>
    </row>
    <row r="43" spans="1:16" ht="12" customHeight="1">
      <c r="A43" s="152" t="s">
        <v>267</v>
      </c>
      <c r="B43" s="64">
        <v>95</v>
      </c>
      <c r="C43" s="64">
        <v>62</v>
      </c>
      <c r="D43" s="64">
        <v>40</v>
      </c>
      <c r="E43" s="64">
        <v>9</v>
      </c>
      <c r="F43" s="64">
        <v>7</v>
      </c>
      <c r="G43" s="64">
        <v>6</v>
      </c>
      <c r="H43" s="64">
        <v>33</v>
      </c>
      <c r="I43" s="64">
        <v>29</v>
      </c>
      <c r="J43" s="64">
        <v>4</v>
      </c>
      <c r="K43" s="64">
        <v>12</v>
      </c>
      <c r="L43" s="64">
        <v>9</v>
      </c>
      <c r="M43" s="64">
        <v>6</v>
      </c>
      <c r="N43" s="65">
        <v>2</v>
      </c>
      <c r="O43" s="155" t="s">
        <v>267</v>
      </c>
    </row>
    <row r="44" spans="1:16" ht="12" customHeight="1">
      <c r="A44" s="152" t="s">
        <v>79</v>
      </c>
      <c r="B44" s="64">
        <v>273</v>
      </c>
      <c r="C44" s="64">
        <v>221</v>
      </c>
      <c r="D44" s="64">
        <v>172</v>
      </c>
      <c r="E44" s="64">
        <v>31</v>
      </c>
      <c r="F44" s="64">
        <v>13</v>
      </c>
      <c r="G44" s="64">
        <v>5</v>
      </c>
      <c r="H44" s="64">
        <v>52</v>
      </c>
      <c r="I44" s="64">
        <v>43</v>
      </c>
      <c r="J44" s="64">
        <v>9</v>
      </c>
      <c r="K44" s="64">
        <v>8</v>
      </c>
      <c r="L44" s="64">
        <v>22</v>
      </c>
      <c r="M44" s="64">
        <v>10</v>
      </c>
      <c r="N44" s="65">
        <v>9</v>
      </c>
      <c r="O44" s="155" t="s">
        <v>79</v>
      </c>
    </row>
    <row r="45" spans="1:16" ht="12" customHeight="1">
      <c r="A45" s="153" t="s">
        <v>273</v>
      </c>
      <c r="B45" s="64">
        <v>191</v>
      </c>
      <c r="C45" s="64">
        <v>149</v>
      </c>
      <c r="D45" s="64">
        <v>109</v>
      </c>
      <c r="E45" s="64">
        <v>17</v>
      </c>
      <c r="F45" s="64">
        <v>18</v>
      </c>
      <c r="G45" s="64">
        <v>5</v>
      </c>
      <c r="H45" s="64">
        <v>42</v>
      </c>
      <c r="I45" s="64">
        <v>36</v>
      </c>
      <c r="J45" s="64">
        <v>6</v>
      </c>
      <c r="K45" s="64">
        <v>14</v>
      </c>
      <c r="L45" s="64">
        <v>11</v>
      </c>
      <c r="M45" s="64">
        <v>8</v>
      </c>
      <c r="N45" s="65">
        <v>5</v>
      </c>
      <c r="O45" s="156" t="s">
        <v>273</v>
      </c>
    </row>
    <row r="46" spans="1:16" ht="12" customHeight="1">
      <c r="A46" s="152" t="s">
        <v>268</v>
      </c>
      <c r="B46" s="64">
        <v>517</v>
      </c>
      <c r="C46" s="64">
        <v>379</v>
      </c>
      <c r="D46" s="64">
        <v>199</v>
      </c>
      <c r="E46" s="64">
        <v>40</v>
      </c>
      <c r="F46" s="64">
        <v>122</v>
      </c>
      <c r="G46" s="64">
        <v>18</v>
      </c>
      <c r="H46" s="64">
        <v>138</v>
      </c>
      <c r="I46" s="64">
        <v>124</v>
      </c>
      <c r="J46" s="64">
        <v>14</v>
      </c>
      <c r="K46" s="64">
        <v>58</v>
      </c>
      <c r="L46" s="64">
        <v>41</v>
      </c>
      <c r="M46" s="64">
        <v>13</v>
      </c>
      <c r="N46" s="65">
        <v>14</v>
      </c>
      <c r="O46" s="155" t="s">
        <v>268</v>
      </c>
    </row>
    <row r="47" spans="1:16" ht="12" customHeight="1">
      <c r="A47" s="152" t="s">
        <v>269</v>
      </c>
      <c r="B47" s="64">
        <v>242</v>
      </c>
      <c r="C47" s="64">
        <v>170</v>
      </c>
      <c r="D47" s="64">
        <v>62</v>
      </c>
      <c r="E47" s="64">
        <v>27</v>
      </c>
      <c r="F47" s="64">
        <v>74</v>
      </c>
      <c r="G47" s="64">
        <v>7</v>
      </c>
      <c r="H47" s="64">
        <v>72</v>
      </c>
      <c r="I47" s="64">
        <v>60</v>
      </c>
      <c r="J47" s="64">
        <v>12</v>
      </c>
      <c r="K47" s="64">
        <v>25</v>
      </c>
      <c r="L47" s="64">
        <v>27</v>
      </c>
      <c r="M47" s="64">
        <v>5</v>
      </c>
      <c r="N47" s="65">
        <v>10</v>
      </c>
      <c r="O47" s="155" t="s">
        <v>269</v>
      </c>
    </row>
    <row r="48" spans="1:16" ht="12" customHeight="1">
      <c r="A48" s="152" t="s">
        <v>270</v>
      </c>
      <c r="B48" s="64">
        <v>78</v>
      </c>
      <c r="C48" s="64">
        <v>54</v>
      </c>
      <c r="D48" s="64">
        <v>27</v>
      </c>
      <c r="E48" s="64">
        <v>12</v>
      </c>
      <c r="F48" s="64">
        <v>13</v>
      </c>
      <c r="G48" s="64">
        <v>2</v>
      </c>
      <c r="H48" s="64">
        <v>24</v>
      </c>
      <c r="I48" s="64">
        <v>18</v>
      </c>
      <c r="J48" s="64">
        <v>6</v>
      </c>
      <c r="K48" s="64">
        <v>4</v>
      </c>
      <c r="L48" s="64">
        <v>7</v>
      </c>
      <c r="M48" s="64">
        <v>6</v>
      </c>
      <c r="N48" s="65">
        <v>5</v>
      </c>
      <c r="O48" s="155" t="s">
        <v>270</v>
      </c>
    </row>
    <row r="49" spans="1:15" ht="12" customHeight="1">
      <c r="A49" s="152" t="s">
        <v>86</v>
      </c>
      <c r="B49" s="64">
        <v>81</v>
      </c>
      <c r="C49" s="64">
        <v>59</v>
      </c>
      <c r="D49" s="64">
        <v>42</v>
      </c>
      <c r="E49" s="64">
        <v>4</v>
      </c>
      <c r="F49" s="64">
        <v>13</v>
      </c>
      <c r="G49" s="63" t="s">
        <v>101</v>
      </c>
      <c r="H49" s="64">
        <v>22</v>
      </c>
      <c r="I49" s="64">
        <v>18</v>
      </c>
      <c r="J49" s="64">
        <v>4</v>
      </c>
      <c r="K49" s="64">
        <v>13</v>
      </c>
      <c r="L49" s="64">
        <v>2</v>
      </c>
      <c r="M49" s="64">
        <v>1</v>
      </c>
      <c r="N49" s="65">
        <v>4</v>
      </c>
      <c r="O49" s="155" t="s">
        <v>86</v>
      </c>
    </row>
    <row r="50" spans="1:15" ht="12" customHeight="1">
      <c r="A50" s="152" t="s">
        <v>271</v>
      </c>
      <c r="B50" s="64">
        <v>163</v>
      </c>
      <c r="C50" s="64">
        <v>109</v>
      </c>
      <c r="D50" s="64">
        <v>75</v>
      </c>
      <c r="E50" s="64">
        <v>2</v>
      </c>
      <c r="F50" s="64">
        <v>28</v>
      </c>
      <c r="G50" s="64">
        <v>4</v>
      </c>
      <c r="H50" s="64">
        <v>54</v>
      </c>
      <c r="I50" s="64">
        <v>46</v>
      </c>
      <c r="J50" s="64">
        <v>8</v>
      </c>
      <c r="K50" s="64">
        <v>32</v>
      </c>
      <c r="L50" s="64">
        <v>4</v>
      </c>
      <c r="M50" s="64">
        <v>6</v>
      </c>
      <c r="N50" s="65">
        <v>7</v>
      </c>
      <c r="O50" s="155" t="s">
        <v>271</v>
      </c>
    </row>
    <row r="51" spans="1:15" ht="12" customHeight="1">
      <c r="A51" s="152" t="s">
        <v>272</v>
      </c>
      <c r="B51" s="64">
        <v>296</v>
      </c>
      <c r="C51" s="64">
        <v>229</v>
      </c>
      <c r="D51" s="64">
        <v>173</v>
      </c>
      <c r="E51" s="64">
        <v>19</v>
      </c>
      <c r="F51" s="64">
        <v>29</v>
      </c>
      <c r="G51" s="64">
        <v>8</v>
      </c>
      <c r="H51" s="64">
        <v>67</v>
      </c>
      <c r="I51" s="64">
        <v>60</v>
      </c>
      <c r="J51" s="64">
        <v>7</v>
      </c>
      <c r="K51" s="64">
        <v>34</v>
      </c>
      <c r="L51" s="64">
        <v>12</v>
      </c>
      <c r="M51" s="64">
        <v>11</v>
      </c>
      <c r="N51" s="65">
        <v>7</v>
      </c>
      <c r="O51" s="155" t="s">
        <v>272</v>
      </c>
    </row>
    <row r="52" spans="1:15" ht="12" customHeight="1">
      <c r="A52" s="152" t="s">
        <v>89</v>
      </c>
      <c r="B52" s="64">
        <v>163</v>
      </c>
      <c r="C52" s="64">
        <v>146</v>
      </c>
      <c r="D52" s="64">
        <v>119</v>
      </c>
      <c r="E52" s="64">
        <v>15</v>
      </c>
      <c r="F52" s="64">
        <v>7</v>
      </c>
      <c r="G52" s="64">
        <v>5</v>
      </c>
      <c r="H52" s="64">
        <v>17</v>
      </c>
      <c r="I52" s="64">
        <v>12</v>
      </c>
      <c r="J52" s="64">
        <v>5</v>
      </c>
      <c r="K52" s="64">
        <v>2</v>
      </c>
      <c r="L52" s="64">
        <v>8</v>
      </c>
      <c r="M52" s="64">
        <v>2</v>
      </c>
      <c r="N52" s="65">
        <v>5</v>
      </c>
      <c r="O52" s="155" t="s">
        <v>89</v>
      </c>
    </row>
    <row r="53" spans="1:15" ht="12" customHeight="1">
      <c r="B53" s="64"/>
      <c r="C53" s="64"/>
      <c r="D53" s="64"/>
      <c r="E53" s="64"/>
      <c r="F53" s="64"/>
      <c r="G53" s="64"/>
      <c r="H53" s="64"/>
      <c r="I53" s="64"/>
      <c r="J53" s="64"/>
      <c r="K53" s="64"/>
      <c r="L53" s="64"/>
      <c r="M53" s="64"/>
      <c r="N53" s="65"/>
      <c r="O53" s="13"/>
    </row>
    <row r="54" spans="1:15" ht="12" customHeight="1">
      <c r="A54" s="119" t="s">
        <v>291</v>
      </c>
      <c r="B54" s="64"/>
      <c r="C54" s="64"/>
      <c r="D54" s="64"/>
      <c r="E54" s="64"/>
      <c r="F54" s="64"/>
      <c r="G54" s="64"/>
      <c r="H54" s="64"/>
      <c r="I54" s="64"/>
      <c r="J54" s="64"/>
      <c r="K54" s="64"/>
      <c r="L54" s="64"/>
      <c r="M54" s="64"/>
      <c r="N54" s="65"/>
      <c r="O54" s="119" t="s">
        <v>291</v>
      </c>
    </row>
    <row r="55" spans="1:15" ht="12" customHeight="1">
      <c r="A55" s="119" t="s">
        <v>306</v>
      </c>
      <c r="B55" s="64"/>
      <c r="C55" s="64"/>
      <c r="D55" s="64"/>
      <c r="E55" s="64"/>
      <c r="F55" s="64"/>
      <c r="G55" s="64"/>
      <c r="H55" s="64"/>
      <c r="I55" s="64"/>
      <c r="J55" s="64"/>
      <c r="K55" s="64"/>
      <c r="L55" s="64"/>
      <c r="M55" s="64"/>
      <c r="N55" s="65"/>
      <c r="O55" s="119" t="s">
        <v>306</v>
      </c>
    </row>
    <row r="56" spans="1:15" ht="12" customHeight="1">
      <c r="A56" s="152" t="s">
        <v>274</v>
      </c>
      <c r="B56" s="64">
        <v>249</v>
      </c>
      <c r="C56" s="64">
        <v>200</v>
      </c>
      <c r="D56" s="64">
        <v>115</v>
      </c>
      <c r="E56" s="64">
        <v>13</v>
      </c>
      <c r="F56" s="64">
        <v>66</v>
      </c>
      <c r="G56" s="64">
        <v>6</v>
      </c>
      <c r="H56" s="64">
        <v>49</v>
      </c>
      <c r="I56" s="64">
        <v>46</v>
      </c>
      <c r="J56" s="64">
        <v>3</v>
      </c>
      <c r="K56" s="64">
        <v>19</v>
      </c>
      <c r="L56" s="64">
        <v>19</v>
      </c>
      <c r="M56" s="64">
        <v>7</v>
      </c>
      <c r="N56" s="65">
        <v>3</v>
      </c>
      <c r="O56" s="155" t="s">
        <v>274</v>
      </c>
    </row>
    <row r="57" spans="1:15" ht="12" customHeight="1">
      <c r="A57" s="155" t="s">
        <v>292</v>
      </c>
      <c r="O57" s="155" t="s">
        <v>292</v>
      </c>
    </row>
    <row r="58" spans="1:15" ht="12" customHeight="1">
      <c r="A58" s="154" t="s">
        <v>293</v>
      </c>
      <c r="B58" s="64">
        <v>32</v>
      </c>
      <c r="C58" s="64">
        <v>14</v>
      </c>
      <c r="D58" s="64">
        <v>11</v>
      </c>
      <c r="E58" s="64">
        <v>1</v>
      </c>
      <c r="F58" s="64">
        <v>2</v>
      </c>
      <c r="G58" s="63" t="s">
        <v>101</v>
      </c>
      <c r="H58" s="64">
        <v>18</v>
      </c>
      <c r="I58" s="64">
        <v>12</v>
      </c>
      <c r="J58" s="64">
        <v>6</v>
      </c>
      <c r="K58" s="64">
        <v>4</v>
      </c>
      <c r="L58" s="64">
        <v>1</v>
      </c>
      <c r="M58" s="64">
        <v>7</v>
      </c>
      <c r="N58" s="65">
        <v>6</v>
      </c>
      <c r="O58" s="157" t="s">
        <v>293</v>
      </c>
    </row>
    <row r="59" spans="1:15" ht="12" customHeight="1">
      <c r="A59" s="155" t="s">
        <v>294</v>
      </c>
      <c r="B59" s="64"/>
      <c r="C59" s="64"/>
      <c r="D59" s="64"/>
      <c r="E59" s="64"/>
      <c r="F59" s="64"/>
      <c r="G59" s="63"/>
      <c r="H59" s="64"/>
      <c r="I59" s="64"/>
      <c r="J59" s="64"/>
      <c r="K59" s="64"/>
      <c r="L59" s="64"/>
      <c r="M59" s="64"/>
      <c r="N59" s="65"/>
      <c r="O59" s="155" t="s">
        <v>294</v>
      </c>
    </row>
    <row r="60" spans="1:15" ht="12" customHeight="1">
      <c r="A60" s="154" t="s">
        <v>295</v>
      </c>
      <c r="B60" s="64">
        <v>965</v>
      </c>
      <c r="C60" s="64">
        <v>674</v>
      </c>
      <c r="D60" s="64">
        <v>480</v>
      </c>
      <c r="E60" s="64">
        <v>50</v>
      </c>
      <c r="F60" s="64">
        <v>120</v>
      </c>
      <c r="G60" s="64">
        <v>24</v>
      </c>
      <c r="H60" s="64">
        <v>291</v>
      </c>
      <c r="I60" s="64">
        <v>246</v>
      </c>
      <c r="J60" s="64">
        <v>45</v>
      </c>
      <c r="K60" s="64">
        <v>154</v>
      </c>
      <c r="L60" s="64">
        <v>47</v>
      </c>
      <c r="M60" s="64">
        <v>35</v>
      </c>
      <c r="N60" s="65">
        <v>36</v>
      </c>
      <c r="O60" s="157" t="s">
        <v>295</v>
      </c>
    </row>
    <row r="61" spans="1:15" ht="12" customHeight="1">
      <c r="A61" s="155" t="s">
        <v>296</v>
      </c>
      <c r="B61" s="64"/>
      <c r="C61" s="64"/>
      <c r="D61" s="64"/>
      <c r="E61" s="64"/>
      <c r="F61" s="64"/>
      <c r="G61" s="64"/>
      <c r="H61" s="64"/>
      <c r="I61" s="64"/>
      <c r="J61" s="64"/>
      <c r="K61" s="64"/>
      <c r="L61" s="64"/>
      <c r="M61" s="64"/>
      <c r="N61" s="65"/>
      <c r="O61" s="155" t="s">
        <v>296</v>
      </c>
    </row>
    <row r="62" spans="1:15" ht="12" customHeight="1">
      <c r="A62" s="154" t="s">
        <v>297</v>
      </c>
      <c r="B62" s="64">
        <v>104</v>
      </c>
      <c r="C62" s="64">
        <v>84</v>
      </c>
      <c r="D62" s="64">
        <v>38</v>
      </c>
      <c r="E62" s="64">
        <v>9</v>
      </c>
      <c r="F62" s="64">
        <v>21</v>
      </c>
      <c r="G62" s="64">
        <v>16</v>
      </c>
      <c r="H62" s="64">
        <v>20</v>
      </c>
      <c r="I62" s="64">
        <v>19</v>
      </c>
      <c r="J62" s="64">
        <v>1</v>
      </c>
      <c r="K62" s="64">
        <v>3</v>
      </c>
      <c r="L62" s="64">
        <v>9</v>
      </c>
      <c r="M62" s="63" t="s">
        <v>101</v>
      </c>
      <c r="N62" s="65">
        <v>1</v>
      </c>
      <c r="O62" s="157" t="s">
        <v>297</v>
      </c>
    </row>
    <row r="63" spans="1:15" ht="12" customHeight="1">
      <c r="A63" s="152" t="s">
        <v>275</v>
      </c>
      <c r="B63" s="64">
        <v>25</v>
      </c>
      <c r="C63" s="64">
        <v>19</v>
      </c>
      <c r="D63" s="64">
        <v>8</v>
      </c>
      <c r="E63" s="64">
        <v>1</v>
      </c>
      <c r="F63" s="64">
        <v>8</v>
      </c>
      <c r="G63" s="64">
        <v>2</v>
      </c>
      <c r="H63" s="64">
        <v>6</v>
      </c>
      <c r="I63" s="64">
        <v>5</v>
      </c>
      <c r="J63" s="64">
        <v>1</v>
      </c>
      <c r="K63" s="64">
        <v>2</v>
      </c>
      <c r="L63" s="64">
        <v>3</v>
      </c>
      <c r="M63" s="63" t="s">
        <v>101</v>
      </c>
      <c r="N63" s="65" t="s">
        <v>101</v>
      </c>
      <c r="O63" s="155" t="s">
        <v>275</v>
      </c>
    </row>
    <row r="64" spans="1:15" ht="12" customHeight="1">
      <c r="A64" s="152" t="s">
        <v>276</v>
      </c>
      <c r="B64" s="64">
        <v>89</v>
      </c>
      <c r="C64" s="64">
        <v>59</v>
      </c>
      <c r="D64" s="64">
        <v>35</v>
      </c>
      <c r="E64" s="64">
        <v>12</v>
      </c>
      <c r="F64" s="64">
        <v>10</v>
      </c>
      <c r="G64" s="64">
        <v>2</v>
      </c>
      <c r="H64" s="64">
        <v>30</v>
      </c>
      <c r="I64" s="64">
        <v>21</v>
      </c>
      <c r="J64" s="64">
        <v>9</v>
      </c>
      <c r="K64" s="64">
        <v>9</v>
      </c>
      <c r="L64" s="64">
        <v>8</v>
      </c>
      <c r="M64" s="64">
        <v>2</v>
      </c>
      <c r="N64" s="65">
        <v>6</v>
      </c>
      <c r="O64" s="155" t="s">
        <v>276</v>
      </c>
    </row>
    <row r="65" spans="1:15" ht="12" customHeight="1">
      <c r="A65" s="155" t="s">
        <v>298</v>
      </c>
      <c r="B65" s="64"/>
      <c r="C65" s="64"/>
      <c r="D65" s="64"/>
      <c r="E65" s="64"/>
      <c r="F65" s="64"/>
      <c r="G65" s="64"/>
      <c r="H65" s="64"/>
      <c r="I65" s="64"/>
      <c r="J65" s="64"/>
      <c r="K65" s="64"/>
      <c r="L65" s="64"/>
      <c r="M65" s="64"/>
      <c r="N65" s="65"/>
      <c r="O65" s="155" t="s">
        <v>298</v>
      </c>
    </row>
    <row r="66" spans="1:15" ht="12" customHeight="1">
      <c r="A66" s="154" t="s">
        <v>299</v>
      </c>
      <c r="B66" s="64">
        <v>1319</v>
      </c>
      <c r="C66" s="64">
        <v>1015</v>
      </c>
      <c r="D66" s="64">
        <v>671</v>
      </c>
      <c r="E66" s="64">
        <v>122</v>
      </c>
      <c r="F66" s="64">
        <v>184</v>
      </c>
      <c r="G66" s="64">
        <v>38</v>
      </c>
      <c r="H66" s="64">
        <v>304</v>
      </c>
      <c r="I66" s="64">
        <v>262</v>
      </c>
      <c r="J66" s="64">
        <v>42</v>
      </c>
      <c r="K66" s="64">
        <v>109</v>
      </c>
      <c r="L66" s="64">
        <v>92</v>
      </c>
      <c r="M66" s="64">
        <v>38</v>
      </c>
      <c r="N66" s="65">
        <v>36</v>
      </c>
      <c r="O66" s="157" t="s">
        <v>299</v>
      </c>
    </row>
    <row r="67" spans="1:15" ht="12" customHeight="1">
      <c r="B67" s="64"/>
      <c r="C67" s="64"/>
      <c r="D67" s="64"/>
      <c r="E67" s="64"/>
      <c r="F67" s="64"/>
      <c r="G67" s="64"/>
      <c r="H67" s="64"/>
      <c r="I67" s="64"/>
      <c r="J67" s="64"/>
      <c r="K67" s="64"/>
      <c r="L67" s="64"/>
      <c r="M67" s="64"/>
      <c r="N67" s="65"/>
      <c r="O67" s="13"/>
    </row>
    <row r="68" spans="1:15" ht="12" customHeight="1">
      <c r="A68" s="119" t="s">
        <v>307</v>
      </c>
      <c r="B68" s="64"/>
      <c r="C68" s="64"/>
      <c r="D68" s="64"/>
      <c r="E68" s="64"/>
      <c r="F68" s="64"/>
      <c r="G68" s="64"/>
      <c r="H68" s="64"/>
      <c r="I68" s="64"/>
      <c r="J68" s="64"/>
      <c r="K68" s="64"/>
      <c r="L68" s="64"/>
      <c r="M68" s="64"/>
      <c r="N68" s="65"/>
      <c r="O68" s="119" t="s">
        <v>307</v>
      </c>
    </row>
    <row r="69" spans="1:15" ht="12" customHeight="1">
      <c r="A69" s="152" t="s">
        <v>274</v>
      </c>
      <c r="B69" s="64">
        <v>199</v>
      </c>
      <c r="C69" s="64">
        <v>165</v>
      </c>
      <c r="D69" s="64">
        <v>85</v>
      </c>
      <c r="E69" s="64">
        <v>26</v>
      </c>
      <c r="F69" s="64">
        <v>43</v>
      </c>
      <c r="G69" s="64">
        <v>11</v>
      </c>
      <c r="H69" s="64">
        <v>34</v>
      </c>
      <c r="I69" s="64">
        <v>28</v>
      </c>
      <c r="J69" s="64">
        <v>6</v>
      </c>
      <c r="K69" s="64">
        <v>11</v>
      </c>
      <c r="L69" s="64">
        <v>11</v>
      </c>
      <c r="M69" s="64">
        <v>3</v>
      </c>
      <c r="N69" s="65">
        <v>6</v>
      </c>
      <c r="O69" s="155" t="s">
        <v>274</v>
      </c>
    </row>
    <row r="70" spans="1:15" ht="12" customHeight="1">
      <c r="A70" s="155" t="s">
        <v>300</v>
      </c>
      <c r="B70" s="64"/>
      <c r="C70" s="64"/>
      <c r="D70" s="64"/>
      <c r="E70" s="64"/>
      <c r="F70" s="64"/>
      <c r="G70" s="64"/>
      <c r="H70" s="64"/>
      <c r="I70" s="64"/>
      <c r="J70" s="64"/>
      <c r="K70" s="64"/>
      <c r="L70" s="64"/>
      <c r="M70" s="64"/>
      <c r="N70" s="65"/>
      <c r="O70" s="155" t="s">
        <v>300</v>
      </c>
    </row>
    <row r="71" spans="1:15" ht="12" customHeight="1">
      <c r="A71" s="154" t="s">
        <v>301</v>
      </c>
      <c r="B71" s="64">
        <v>30</v>
      </c>
      <c r="C71" s="64">
        <v>20</v>
      </c>
      <c r="D71" s="64">
        <v>15</v>
      </c>
      <c r="E71" s="63" t="s">
        <v>101</v>
      </c>
      <c r="F71" s="64">
        <v>5</v>
      </c>
      <c r="G71" s="63" t="s">
        <v>101</v>
      </c>
      <c r="H71" s="64">
        <v>10</v>
      </c>
      <c r="I71" s="64">
        <v>9</v>
      </c>
      <c r="J71" s="64">
        <v>1</v>
      </c>
      <c r="K71" s="64">
        <v>4</v>
      </c>
      <c r="L71" s="64">
        <v>3</v>
      </c>
      <c r="M71" s="64">
        <v>2</v>
      </c>
      <c r="N71" s="65">
        <v>1</v>
      </c>
      <c r="O71" s="157" t="s">
        <v>301</v>
      </c>
    </row>
    <row r="72" spans="1:15" ht="12" customHeight="1">
      <c r="A72" s="152" t="s">
        <v>290</v>
      </c>
      <c r="B72" s="64">
        <v>61</v>
      </c>
      <c r="C72" s="64">
        <v>47</v>
      </c>
      <c r="D72" s="64">
        <v>24</v>
      </c>
      <c r="E72" s="64">
        <v>5</v>
      </c>
      <c r="F72" s="64">
        <v>11</v>
      </c>
      <c r="G72" s="64">
        <v>7</v>
      </c>
      <c r="H72" s="64">
        <v>14</v>
      </c>
      <c r="I72" s="64">
        <v>13</v>
      </c>
      <c r="J72" s="64">
        <v>1</v>
      </c>
      <c r="K72" s="64">
        <v>8</v>
      </c>
      <c r="L72" s="64">
        <v>3</v>
      </c>
      <c r="M72" s="63" t="s">
        <v>101</v>
      </c>
      <c r="N72" s="65">
        <v>1</v>
      </c>
      <c r="O72" s="155" t="s">
        <v>290</v>
      </c>
    </row>
    <row r="73" spans="1:15" ht="12" customHeight="1">
      <c r="A73" s="155" t="s">
        <v>294</v>
      </c>
      <c r="B73" s="64"/>
      <c r="C73" s="64"/>
      <c r="D73" s="64"/>
      <c r="E73" s="64"/>
      <c r="F73" s="64"/>
      <c r="G73" s="64"/>
      <c r="H73" s="64"/>
      <c r="I73" s="64"/>
      <c r="J73" s="64"/>
      <c r="K73" s="64"/>
      <c r="L73" s="64"/>
      <c r="M73" s="63"/>
      <c r="N73" s="65"/>
      <c r="O73" s="155" t="s">
        <v>294</v>
      </c>
    </row>
    <row r="74" spans="1:15" ht="12" customHeight="1">
      <c r="A74" s="154" t="s">
        <v>302</v>
      </c>
      <c r="B74" s="64">
        <v>821</v>
      </c>
      <c r="C74" s="64">
        <v>631</v>
      </c>
      <c r="D74" s="64">
        <v>426</v>
      </c>
      <c r="E74" s="64">
        <v>60</v>
      </c>
      <c r="F74" s="64">
        <v>121</v>
      </c>
      <c r="G74" s="64">
        <v>24</v>
      </c>
      <c r="H74" s="64">
        <v>190</v>
      </c>
      <c r="I74" s="64">
        <v>170</v>
      </c>
      <c r="J74" s="64">
        <v>20</v>
      </c>
      <c r="K74" s="64">
        <v>73</v>
      </c>
      <c r="L74" s="64">
        <v>62</v>
      </c>
      <c r="M74" s="64">
        <v>27</v>
      </c>
      <c r="N74" s="65">
        <v>16</v>
      </c>
      <c r="O74" s="157" t="s">
        <v>302</v>
      </c>
    </row>
    <row r="75" spans="1:15" ht="12" customHeight="1">
      <c r="A75" s="155" t="s">
        <v>296</v>
      </c>
      <c r="B75" s="64"/>
      <c r="C75" s="64"/>
      <c r="D75" s="64"/>
      <c r="E75" s="64"/>
      <c r="F75" s="64"/>
      <c r="G75" s="64"/>
      <c r="H75" s="64"/>
      <c r="I75" s="64"/>
      <c r="J75" s="64"/>
      <c r="K75" s="64"/>
      <c r="L75" s="64"/>
      <c r="M75" s="64"/>
      <c r="N75" s="65"/>
      <c r="O75" s="155" t="s">
        <v>296</v>
      </c>
    </row>
    <row r="76" spans="1:15" ht="12" customHeight="1">
      <c r="A76" s="154" t="s">
        <v>297</v>
      </c>
      <c r="B76" s="64">
        <v>257</v>
      </c>
      <c r="C76" s="64">
        <v>149</v>
      </c>
      <c r="D76" s="64">
        <v>110</v>
      </c>
      <c r="E76" s="64">
        <v>16</v>
      </c>
      <c r="F76" s="64">
        <v>19</v>
      </c>
      <c r="G76" s="64">
        <v>4</v>
      </c>
      <c r="H76" s="64">
        <v>108</v>
      </c>
      <c r="I76" s="64">
        <v>87</v>
      </c>
      <c r="J76" s="64">
        <v>21</v>
      </c>
      <c r="K76" s="64">
        <v>56</v>
      </c>
      <c r="L76" s="64">
        <v>15</v>
      </c>
      <c r="M76" s="64">
        <v>10</v>
      </c>
      <c r="N76" s="65">
        <v>15</v>
      </c>
      <c r="O76" s="157" t="s">
        <v>297</v>
      </c>
    </row>
    <row r="77" spans="1:15" ht="12" customHeight="1">
      <c r="A77" s="152" t="s">
        <v>275</v>
      </c>
      <c r="B77" s="64">
        <v>8</v>
      </c>
      <c r="C77" s="64">
        <v>7</v>
      </c>
      <c r="D77" s="64">
        <v>2</v>
      </c>
      <c r="E77" s="64">
        <v>1</v>
      </c>
      <c r="F77" s="64">
        <v>4</v>
      </c>
      <c r="G77" s="63" t="s">
        <v>101</v>
      </c>
      <c r="H77" s="64">
        <v>1</v>
      </c>
      <c r="I77" s="63" t="s">
        <v>101</v>
      </c>
      <c r="J77" s="64">
        <v>1</v>
      </c>
      <c r="K77" s="63" t="s">
        <v>101</v>
      </c>
      <c r="L77" s="63" t="s">
        <v>101</v>
      </c>
      <c r="M77" s="63" t="s">
        <v>101</v>
      </c>
      <c r="N77" s="65">
        <v>1</v>
      </c>
      <c r="O77" s="155" t="s">
        <v>275</v>
      </c>
    </row>
    <row r="78" spans="1:15" ht="12" customHeight="1">
      <c r="A78" s="152" t="s">
        <v>276</v>
      </c>
      <c r="B78" s="64">
        <v>312</v>
      </c>
      <c r="C78" s="64">
        <v>229</v>
      </c>
      <c r="D78" s="64">
        <v>164</v>
      </c>
      <c r="E78" s="64">
        <v>35</v>
      </c>
      <c r="F78" s="64">
        <v>27</v>
      </c>
      <c r="G78" s="64">
        <v>3</v>
      </c>
      <c r="H78" s="64">
        <v>83</v>
      </c>
      <c r="I78" s="64">
        <v>66</v>
      </c>
      <c r="J78" s="64">
        <v>17</v>
      </c>
      <c r="K78" s="64">
        <v>19</v>
      </c>
      <c r="L78" s="64">
        <v>25</v>
      </c>
      <c r="M78" s="64">
        <v>14</v>
      </c>
      <c r="N78" s="65">
        <v>13</v>
      </c>
      <c r="O78" s="155" t="s">
        <v>276</v>
      </c>
    </row>
    <row r="79" spans="1:15" ht="12" customHeight="1">
      <c r="A79" s="152" t="s">
        <v>277</v>
      </c>
      <c r="B79" s="64">
        <v>30</v>
      </c>
      <c r="C79" s="64">
        <v>22</v>
      </c>
      <c r="D79" s="64">
        <v>11</v>
      </c>
      <c r="E79" s="64">
        <v>2</v>
      </c>
      <c r="F79" s="64">
        <v>4</v>
      </c>
      <c r="G79" s="64">
        <v>5</v>
      </c>
      <c r="H79" s="64">
        <v>8</v>
      </c>
      <c r="I79" s="64">
        <v>7</v>
      </c>
      <c r="J79" s="64">
        <v>1</v>
      </c>
      <c r="K79" s="64">
        <v>6</v>
      </c>
      <c r="L79" s="64">
        <v>1</v>
      </c>
      <c r="M79" s="63" t="s">
        <v>101</v>
      </c>
      <c r="N79" s="65" t="s">
        <v>101</v>
      </c>
      <c r="O79" s="155" t="s">
        <v>277</v>
      </c>
    </row>
    <row r="80" spans="1:15" ht="12" customHeight="1">
      <c r="A80" s="152" t="s">
        <v>278</v>
      </c>
      <c r="B80" s="64">
        <v>683</v>
      </c>
      <c r="C80" s="64">
        <v>478</v>
      </c>
      <c r="D80" s="64">
        <v>317</v>
      </c>
      <c r="E80" s="64">
        <v>33</v>
      </c>
      <c r="F80" s="64">
        <v>104</v>
      </c>
      <c r="G80" s="64">
        <v>24</v>
      </c>
      <c r="H80" s="64">
        <v>205</v>
      </c>
      <c r="I80" s="64">
        <v>176</v>
      </c>
      <c r="J80" s="64">
        <v>29</v>
      </c>
      <c r="K80" s="64">
        <v>97</v>
      </c>
      <c r="L80" s="64">
        <v>35</v>
      </c>
      <c r="M80" s="64">
        <v>27</v>
      </c>
      <c r="N80" s="65">
        <v>24</v>
      </c>
      <c r="O80" s="155" t="s">
        <v>278</v>
      </c>
    </row>
    <row r="81" spans="1:26" ht="12" customHeight="1">
      <c r="A81" s="152" t="s">
        <v>279</v>
      </c>
      <c r="B81" s="64">
        <v>429</v>
      </c>
      <c r="C81" s="64">
        <v>293</v>
      </c>
      <c r="D81" s="64">
        <v>177</v>
      </c>
      <c r="E81" s="64">
        <v>31</v>
      </c>
      <c r="F81" s="64">
        <v>65</v>
      </c>
      <c r="G81" s="64">
        <v>20</v>
      </c>
      <c r="H81" s="64">
        <v>136</v>
      </c>
      <c r="I81" s="64">
        <v>116</v>
      </c>
      <c r="J81" s="64">
        <v>20</v>
      </c>
      <c r="K81" s="64">
        <v>72</v>
      </c>
      <c r="L81" s="64">
        <v>29</v>
      </c>
      <c r="M81" s="64">
        <v>11</v>
      </c>
      <c r="N81" s="65">
        <v>16</v>
      </c>
      <c r="O81" s="155" t="s">
        <v>279</v>
      </c>
    </row>
    <row r="82" spans="1:26" ht="12" customHeight="1">
      <c r="A82" s="152" t="s">
        <v>280</v>
      </c>
      <c r="B82" s="64">
        <v>244</v>
      </c>
      <c r="C82" s="64">
        <v>193</v>
      </c>
      <c r="D82" s="64">
        <v>124</v>
      </c>
      <c r="E82" s="64">
        <v>19</v>
      </c>
      <c r="F82" s="64">
        <v>44</v>
      </c>
      <c r="G82" s="64">
        <v>6</v>
      </c>
      <c r="H82" s="64">
        <v>51</v>
      </c>
      <c r="I82" s="64">
        <v>41</v>
      </c>
      <c r="J82" s="64">
        <v>10</v>
      </c>
      <c r="K82" s="64">
        <v>24</v>
      </c>
      <c r="L82" s="64">
        <v>11</v>
      </c>
      <c r="M82" s="64">
        <v>3</v>
      </c>
      <c r="N82" s="65">
        <v>10</v>
      </c>
      <c r="O82" s="155" t="s">
        <v>280</v>
      </c>
    </row>
    <row r="83" spans="1:26" ht="12" customHeight="1">
      <c r="B83" s="64" t="s">
        <v>216</v>
      </c>
      <c r="C83" s="64" t="s">
        <v>216</v>
      </c>
      <c r="D83" s="64" t="s">
        <v>216</v>
      </c>
      <c r="E83" s="64" t="s">
        <v>216</v>
      </c>
      <c r="F83" s="64" t="s">
        <v>216</v>
      </c>
      <c r="G83" s="64" t="s">
        <v>216</v>
      </c>
      <c r="H83" s="64" t="s">
        <v>216</v>
      </c>
      <c r="I83" s="64" t="s">
        <v>216</v>
      </c>
      <c r="J83" s="64" t="s">
        <v>216</v>
      </c>
      <c r="K83" s="64" t="s">
        <v>216</v>
      </c>
      <c r="L83" s="64" t="s">
        <v>216</v>
      </c>
      <c r="M83" s="64" t="s">
        <v>216</v>
      </c>
      <c r="N83" s="65" t="s">
        <v>216</v>
      </c>
      <c r="O83" s="13"/>
    </row>
    <row r="84" spans="1:26" ht="12" customHeight="1">
      <c r="A84" s="122" t="s">
        <v>281</v>
      </c>
      <c r="B84" s="64">
        <v>440</v>
      </c>
      <c r="C84" s="64">
        <v>284</v>
      </c>
      <c r="D84" s="64">
        <v>201</v>
      </c>
      <c r="E84" s="64">
        <v>21</v>
      </c>
      <c r="F84" s="64">
        <v>54</v>
      </c>
      <c r="G84" s="64">
        <v>8</v>
      </c>
      <c r="H84" s="64">
        <v>156</v>
      </c>
      <c r="I84" s="64">
        <v>123</v>
      </c>
      <c r="J84" s="64">
        <v>33</v>
      </c>
      <c r="K84" s="64">
        <v>88</v>
      </c>
      <c r="L84" s="64">
        <v>13</v>
      </c>
      <c r="M84" s="64">
        <v>15</v>
      </c>
      <c r="N84" s="65">
        <v>26</v>
      </c>
      <c r="O84" s="119" t="s">
        <v>281</v>
      </c>
    </row>
    <row r="85" spans="1:26" ht="12" customHeight="1">
      <c r="A85" s="24" t="s">
        <v>29</v>
      </c>
      <c r="Z85" s="139"/>
    </row>
    <row r="86" spans="1:26" ht="19.899999999999999" customHeight="1">
      <c r="A86" s="168" t="s">
        <v>222</v>
      </c>
      <c r="B86" s="168"/>
      <c r="C86" s="168"/>
      <c r="D86" s="168"/>
      <c r="E86" s="168"/>
      <c r="F86" s="168"/>
      <c r="G86" s="168"/>
      <c r="H86" s="150"/>
      <c r="I86" s="150"/>
      <c r="J86" s="150"/>
      <c r="K86" s="150"/>
      <c r="L86" s="150"/>
      <c r="M86" s="150"/>
      <c r="N86" s="150"/>
      <c r="Z86" s="139"/>
    </row>
    <row r="87" spans="1:26" ht="10.15" customHeight="1">
      <c r="A87" s="191" t="s">
        <v>208</v>
      </c>
      <c r="B87" s="191"/>
      <c r="C87" s="191"/>
      <c r="D87" s="191"/>
      <c r="E87" s="191"/>
      <c r="F87" s="191"/>
      <c r="G87" s="191"/>
      <c r="Z87" s="139"/>
    </row>
    <row r="88" spans="1:26" ht="12" customHeight="1">
      <c r="A88" s="191" t="s">
        <v>308</v>
      </c>
      <c r="B88" s="191"/>
      <c r="C88" s="191"/>
      <c r="D88" s="191"/>
      <c r="E88" s="191"/>
      <c r="F88" s="191"/>
      <c r="G88" s="191"/>
    </row>
    <row r="89" spans="1:26" ht="12" customHeight="1"/>
    <row r="90" spans="1:26" ht="12" customHeight="1"/>
    <row r="91" spans="1:26" ht="12" customHeight="1"/>
    <row r="92" spans="1:26" ht="12" customHeight="1"/>
    <row r="93" spans="1:26" ht="12" customHeight="1"/>
    <row r="94" spans="1:26" ht="12" customHeight="1"/>
    <row r="95" spans="1:26" ht="12" customHeight="1"/>
    <row r="96" spans="1:2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sheetData>
  <mergeCells count="14">
    <mergeCell ref="A86:G86"/>
    <mergeCell ref="A87:G87"/>
    <mergeCell ref="A88:G88"/>
    <mergeCell ref="C4:C5"/>
    <mergeCell ref="D4:G4"/>
    <mergeCell ref="O3:O5"/>
    <mergeCell ref="K4:N4"/>
    <mergeCell ref="A1:G1"/>
    <mergeCell ref="A3:A5"/>
    <mergeCell ref="B3:B5"/>
    <mergeCell ref="C3:G3"/>
    <mergeCell ref="H3:N3"/>
    <mergeCell ref="I4:J4"/>
    <mergeCell ref="H4:H5"/>
  </mergeCells>
  <hyperlinks>
    <hyperlink ref="A1:G1" location="Inhaltsverzeichnis!E19" display="Inhaltsverzeichnis!E19" xr:uid="{EBC04062-289D-418F-8A7E-AFCCAAE5319B}"/>
  </hyperlinks>
  <pageMargins left="0.59055118110236227" right="0.59055118110236227" top="0.78740157480314965" bottom="0.59055118110236227" header="0.31496062992125984" footer="0.23622047244094491"/>
  <pageSetup paperSize="9" firstPageNumber="28" pageOrder="overThenDown" orientation="portrait" useFirstPageNumber="1" r:id="rId1"/>
  <headerFooter>
    <oddHeader>&amp;C&amp;"Arial,Standard"&amp;8– &amp;P –</oddHeader>
    <oddFooter>&amp;C&amp;"Arial,Standard"&amp;7&amp;K000000 Amt für Statistik Berlin-Brandenburg — SB K V 10 - j / 21 –  Brandenburg  &amp;G</oddFooter>
  </headerFooter>
  <rowBreaks count="1" manualBreakCount="1">
    <brk id="52" max="16383" man="1"/>
  </rowBreaks>
  <colBreaks count="1" manualBreakCount="1">
    <brk id="7" max="1048575" man="1"/>
  </colBreaks>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89280-39FB-4F65-8DA6-B306283618CA}">
  <dimension ref="A1:Z100"/>
  <sheetViews>
    <sheetView workbookViewId="0">
      <pane xSplit="1" ySplit="4" topLeftCell="B5" activePane="bottomRight" state="frozen"/>
      <selection sqref="A1:B1"/>
      <selection pane="topRight" sqref="A1:B1"/>
      <selection pane="bottomLeft" sqref="A1:B1"/>
      <selection pane="bottomRight" activeCell="B5" sqref="B5"/>
    </sheetView>
  </sheetViews>
  <sheetFormatPr baseColWidth="10" defaultColWidth="11.5703125" defaultRowHeight="11.25"/>
  <cols>
    <col min="1" max="1" width="42.7109375" style="1" customWidth="1"/>
    <col min="2" max="7" width="7.7109375" style="1" customWidth="1"/>
    <col min="8" max="14" width="6.7109375" style="1" customWidth="1"/>
    <col min="15" max="15" width="38.5703125" style="1" customWidth="1"/>
    <col min="16" max="16384" width="11.5703125" style="1"/>
  </cols>
  <sheetData>
    <row r="1" spans="1:16" ht="24" customHeight="1">
      <c r="A1" s="167" t="s">
        <v>337</v>
      </c>
      <c r="B1" s="167"/>
      <c r="C1" s="167"/>
      <c r="D1" s="167"/>
      <c r="E1" s="167"/>
      <c r="F1" s="167"/>
      <c r="G1" s="167"/>
      <c r="O1" s="140"/>
    </row>
    <row r="2" spans="1:16" ht="12" customHeight="1"/>
    <row r="3" spans="1:16" ht="13.15" customHeight="1">
      <c r="A3" s="177" t="s">
        <v>282</v>
      </c>
      <c r="B3" s="173" t="s">
        <v>283</v>
      </c>
      <c r="C3" s="174" t="s">
        <v>329</v>
      </c>
      <c r="D3" s="174"/>
      <c r="E3" s="174"/>
      <c r="F3" s="174"/>
      <c r="G3" s="175"/>
      <c r="H3" s="178" t="s">
        <v>329</v>
      </c>
      <c r="I3" s="174"/>
      <c r="J3" s="174"/>
      <c r="K3" s="174"/>
      <c r="L3" s="174"/>
      <c r="M3" s="174"/>
      <c r="N3" s="174"/>
      <c r="O3" s="176" t="s">
        <v>282</v>
      </c>
    </row>
    <row r="4" spans="1:16" ht="54" customHeight="1">
      <c r="A4" s="177"/>
      <c r="B4" s="173"/>
      <c r="C4" s="148" t="s">
        <v>320</v>
      </c>
      <c r="D4" s="148" t="s">
        <v>321</v>
      </c>
      <c r="E4" s="148" t="s">
        <v>322</v>
      </c>
      <c r="F4" s="148" t="s">
        <v>323</v>
      </c>
      <c r="G4" s="149" t="s">
        <v>324</v>
      </c>
      <c r="H4" s="147" t="s">
        <v>325</v>
      </c>
      <c r="I4" s="148" t="s">
        <v>326</v>
      </c>
      <c r="J4" s="148" t="s">
        <v>327</v>
      </c>
      <c r="K4" s="146" t="s">
        <v>331</v>
      </c>
      <c r="L4" s="148" t="s">
        <v>328</v>
      </c>
      <c r="M4" s="146" t="s">
        <v>332</v>
      </c>
      <c r="N4" s="146" t="s">
        <v>333</v>
      </c>
      <c r="O4" s="176"/>
    </row>
    <row r="5" spans="1:16" ht="12" customHeight="1"/>
    <row r="6" spans="1:16" ht="12" customHeight="1">
      <c r="A6" s="160" t="s">
        <v>336</v>
      </c>
      <c r="B6" s="67">
        <v>2742</v>
      </c>
      <c r="C6" s="67">
        <v>250</v>
      </c>
      <c r="D6" s="67">
        <v>179</v>
      </c>
      <c r="E6" s="67">
        <v>238</v>
      </c>
      <c r="F6" s="67">
        <v>212</v>
      </c>
      <c r="G6" s="67">
        <v>192</v>
      </c>
      <c r="H6" s="67">
        <v>264</v>
      </c>
      <c r="I6" s="67">
        <v>247</v>
      </c>
      <c r="J6" s="67">
        <v>184</v>
      </c>
      <c r="K6" s="67">
        <v>233</v>
      </c>
      <c r="L6" s="67">
        <v>183</v>
      </c>
      <c r="M6" s="67">
        <v>270</v>
      </c>
      <c r="N6" s="66">
        <v>290</v>
      </c>
      <c r="O6" s="6" t="s">
        <v>336</v>
      </c>
      <c r="P6" s="139"/>
    </row>
    <row r="7" spans="1:16" ht="12" customHeight="1">
      <c r="A7" s="4"/>
      <c r="B7" s="64"/>
      <c r="C7" s="64"/>
      <c r="D7" s="64"/>
      <c r="E7" s="64"/>
      <c r="F7" s="64"/>
      <c r="G7" s="64"/>
      <c r="H7" s="64"/>
      <c r="I7" s="64"/>
      <c r="J7" s="64"/>
      <c r="K7" s="64"/>
      <c r="L7" s="64"/>
      <c r="M7" s="64"/>
      <c r="N7" s="65"/>
      <c r="O7" s="6"/>
      <c r="P7" s="139"/>
    </row>
    <row r="8" spans="1:16" ht="12" customHeight="1">
      <c r="A8" s="119" t="s">
        <v>304</v>
      </c>
      <c r="B8" s="64"/>
      <c r="C8" s="64"/>
      <c r="D8" s="64"/>
      <c r="E8" s="64"/>
      <c r="F8" s="64"/>
      <c r="G8" s="64"/>
      <c r="H8" s="64"/>
      <c r="I8" s="64"/>
      <c r="J8" s="64"/>
      <c r="K8" s="64"/>
      <c r="L8" s="64"/>
      <c r="M8" s="64"/>
      <c r="N8" s="65"/>
      <c r="O8" s="119" t="s">
        <v>304</v>
      </c>
      <c r="P8" s="139"/>
    </row>
    <row r="9" spans="1:16" ht="12" customHeight="1">
      <c r="A9" s="152" t="s">
        <v>249</v>
      </c>
      <c r="B9" s="64">
        <v>1389</v>
      </c>
      <c r="C9" s="64">
        <v>131</v>
      </c>
      <c r="D9" s="64">
        <v>92</v>
      </c>
      <c r="E9" s="64">
        <v>125</v>
      </c>
      <c r="F9" s="64">
        <v>109</v>
      </c>
      <c r="G9" s="64">
        <v>94</v>
      </c>
      <c r="H9" s="64">
        <v>133</v>
      </c>
      <c r="I9" s="64">
        <v>121</v>
      </c>
      <c r="J9" s="64">
        <v>86</v>
      </c>
      <c r="K9" s="64">
        <v>120</v>
      </c>
      <c r="L9" s="64">
        <v>83</v>
      </c>
      <c r="M9" s="64">
        <v>144</v>
      </c>
      <c r="N9" s="65">
        <v>151</v>
      </c>
      <c r="O9" s="155" t="s">
        <v>249</v>
      </c>
      <c r="P9" s="139"/>
    </row>
    <row r="10" spans="1:16" ht="12" customHeight="1">
      <c r="A10" s="152" t="s">
        <v>250</v>
      </c>
      <c r="B10" s="64">
        <v>1353</v>
      </c>
      <c r="C10" s="64">
        <v>119</v>
      </c>
      <c r="D10" s="64">
        <v>87</v>
      </c>
      <c r="E10" s="64">
        <v>113</v>
      </c>
      <c r="F10" s="64">
        <v>103</v>
      </c>
      <c r="G10" s="64">
        <v>98</v>
      </c>
      <c r="H10" s="64">
        <v>131</v>
      </c>
      <c r="I10" s="64">
        <v>126</v>
      </c>
      <c r="J10" s="64">
        <v>98</v>
      </c>
      <c r="K10" s="64">
        <v>113</v>
      </c>
      <c r="L10" s="64">
        <v>100</v>
      </c>
      <c r="M10" s="64">
        <v>126</v>
      </c>
      <c r="N10" s="65">
        <v>139</v>
      </c>
      <c r="O10" s="155" t="s">
        <v>250</v>
      </c>
      <c r="P10" s="139"/>
    </row>
    <row r="11" spans="1:16" ht="12" customHeight="1">
      <c r="A11" s="152"/>
      <c r="B11" s="64"/>
      <c r="C11" s="64"/>
      <c r="D11" s="64"/>
      <c r="E11" s="64"/>
      <c r="F11" s="64"/>
      <c r="G11" s="64"/>
      <c r="H11" s="64"/>
      <c r="I11" s="64"/>
      <c r="J11" s="64"/>
      <c r="K11" s="64"/>
      <c r="L11" s="64"/>
      <c r="M11" s="64"/>
      <c r="N11" s="65"/>
      <c r="O11" s="155"/>
      <c r="P11" s="139"/>
    </row>
    <row r="12" spans="1:16" ht="12" customHeight="1">
      <c r="A12" s="119" t="s">
        <v>305</v>
      </c>
      <c r="B12" s="64"/>
      <c r="C12" s="64"/>
      <c r="D12" s="64"/>
      <c r="E12" s="64"/>
      <c r="F12" s="64"/>
      <c r="G12" s="64"/>
      <c r="H12" s="64"/>
      <c r="I12" s="64"/>
      <c r="J12" s="64"/>
      <c r="K12" s="64"/>
      <c r="L12" s="64"/>
      <c r="M12" s="64"/>
      <c r="N12" s="65"/>
      <c r="O12" s="119" t="s">
        <v>305</v>
      </c>
      <c r="P12" s="139"/>
    </row>
    <row r="13" spans="1:16" ht="12" customHeight="1">
      <c r="A13" s="152" t="s">
        <v>334</v>
      </c>
      <c r="B13" s="64">
        <v>443</v>
      </c>
      <c r="C13" s="64">
        <v>29</v>
      </c>
      <c r="D13" s="64">
        <v>35</v>
      </c>
      <c r="E13" s="64">
        <v>34</v>
      </c>
      <c r="F13" s="64">
        <v>29</v>
      </c>
      <c r="G13" s="64">
        <v>43</v>
      </c>
      <c r="H13" s="64">
        <v>38</v>
      </c>
      <c r="I13" s="64">
        <v>56</v>
      </c>
      <c r="J13" s="64">
        <v>25</v>
      </c>
      <c r="K13" s="64">
        <v>25</v>
      </c>
      <c r="L13" s="64">
        <v>32</v>
      </c>
      <c r="M13" s="64">
        <v>44</v>
      </c>
      <c r="N13" s="65">
        <v>53</v>
      </c>
      <c r="O13" s="155" t="s">
        <v>334</v>
      </c>
      <c r="P13" s="139"/>
    </row>
    <row r="14" spans="1:16" ht="12" customHeight="1">
      <c r="A14" s="152" t="s">
        <v>13</v>
      </c>
      <c r="B14" s="64">
        <v>524</v>
      </c>
      <c r="C14" s="64">
        <v>42</v>
      </c>
      <c r="D14" s="64">
        <v>36</v>
      </c>
      <c r="E14" s="64">
        <v>39</v>
      </c>
      <c r="F14" s="64">
        <v>37</v>
      </c>
      <c r="G14" s="64">
        <v>37</v>
      </c>
      <c r="H14" s="64">
        <v>40</v>
      </c>
      <c r="I14" s="64">
        <v>55</v>
      </c>
      <c r="J14" s="64">
        <v>48</v>
      </c>
      <c r="K14" s="64">
        <v>45</v>
      </c>
      <c r="L14" s="64">
        <v>45</v>
      </c>
      <c r="M14" s="64">
        <v>50</v>
      </c>
      <c r="N14" s="65">
        <v>50</v>
      </c>
      <c r="O14" s="155" t="s">
        <v>13</v>
      </c>
      <c r="P14" s="139"/>
    </row>
    <row r="15" spans="1:16" ht="12" customHeight="1">
      <c r="A15" s="152" t="s">
        <v>335</v>
      </c>
      <c r="B15" s="64">
        <v>1306</v>
      </c>
      <c r="C15" s="64">
        <v>130</v>
      </c>
      <c r="D15" s="64">
        <v>88</v>
      </c>
      <c r="E15" s="64">
        <v>120</v>
      </c>
      <c r="F15" s="64">
        <v>116</v>
      </c>
      <c r="G15" s="64">
        <v>89</v>
      </c>
      <c r="H15" s="64">
        <v>132</v>
      </c>
      <c r="I15" s="64">
        <v>95</v>
      </c>
      <c r="J15" s="64">
        <v>81</v>
      </c>
      <c r="K15" s="64">
        <v>119</v>
      </c>
      <c r="L15" s="64">
        <v>76</v>
      </c>
      <c r="M15" s="64">
        <v>139</v>
      </c>
      <c r="N15" s="65">
        <v>121</v>
      </c>
      <c r="O15" s="155" t="s">
        <v>335</v>
      </c>
      <c r="P15" s="139"/>
    </row>
    <row r="16" spans="1:16" ht="12" customHeight="1">
      <c r="A16" s="152" t="s">
        <v>16</v>
      </c>
      <c r="B16" s="64">
        <v>469</v>
      </c>
      <c r="C16" s="64">
        <v>49</v>
      </c>
      <c r="D16" s="64">
        <v>20</v>
      </c>
      <c r="E16" s="64">
        <v>45</v>
      </c>
      <c r="F16" s="64">
        <v>30</v>
      </c>
      <c r="G16" s="64">
        <v>23</v>
      </c>
      <c r="H16" s="64">
        <v>54</v>
      </c>
      <c r="I16" s="64">
        <v>41</v>
      </c>
      <c r="J16" s="64">
        <v>30</v>
      </c>
      <c r="K16" s="64">
        <v>44</v>
      </c>
      <c r="L16" s="64">
        <v>30</v>
      </c>
      <c r="M16" s="64">
        <v>37</v>
      </c>
      <c r="N16" s="65">
        <v>66</v>
      </c>
      <c r="O16" s="155" t="s">
        <v>16</v>
      </c>
      <c r="P16" s="139"/>
    </row>
    <row r="17" spans="1:16" ht="12" customHeight="1">
      <c r="A17" s="152"/>
      <c r="B17" s="64"/>
      <c r="C17" s="64"/>
      <c r="D17" s="64"/>
      <c r="E17" s="64"/>
      <c r="F17" s="64"/>
      <c r="G17" s="64"/>
      <c r="H17" s="64"/>
      <c r="I17" s="64"/>
      <c r="J17" s="64"/>
      <c r="K17" s="64"/>
      <c r="L17" s="64"/>
      <c r="M17" s="64"/>
      <c r="N17" s="65"/>
      <c r="O17" s="155"/>
      <c r="P17" s="139"/>
    </row>
    <row r="18" spans="1:16" ht="12" customHeight="1">
      <c r="A18" s="119" t="s">
        <v>315</v>
      </c>
      <c r="B18" s="64"/>
      <c r="C18" s="64"/>
      <c r="D18" s="64"/>
      <c r="E18" s="64"/>
      <c r="F18" s="64"/>
      <c r="G18" s="64"/>
      <c r="H18" s="64"/>
      <c r="I18" s="64"/>
      <c r="J18" s="64"/>
      <c r="K18" s="64"/>
      <c r="L18" s="64"/>
      <c r="M18" s="64"/>
      <c r="N18" s="65"/>
      <c r="O18" s="119" t="s">
        <v>315</v>
      </c>
      <c r="P18" s="139"/>
    </row>
    <row r="19" spans="1:16" ht="12" customHeight="1">
      <c r="A19" s="152" t="s">
        <v>310</v>
      </c>
      <c r="B19" s="64">
        <v>1861</v>
      </c>
      <c r="C19" s="64">
        <v>178</v>
      </c>
      <c r="D19" s="64">
        <v>106</v>
      </c>
      <c r="E19" s="64">
        <v>160</v>
      </c>
      <c r="F19" s="64">
        <v>141</v>
      </c>
      <c r="G19" s="64">
        <v>122</v>
      </c>
      <c r="H19" s="64">
        <v>171</v>
      </c>
      <c r="I19" s="64">
        <v>175</v>
      </c>
      <c r="J19" s="64">
        <v>131</v>
      </c>
      <c r="K19" s="64">
        <v>163</v>
      </c>
      <c r="L19" s="64">
        <v>126</v>
      </c>
      <c r="M19" s="64">
        <v>187</v>
      </c>
      <c r="N19" s="65">
        <v>201</v>
      </c>
      <c r="O19" s="155" t="s">
        <v>310</v>
      </c>
      <c r="P19" s="139"/>
    </row>
    <row r="20" spans="1:16" ht="12" customHeight="1">
      <c r="A20" s="152" t="s">
        <v>311</v>
      </c>
      <c r="B20" s="64">
        <v>567</v>
      </c>
      <c r="C20" s="64">
        <v>38</v>
      </c>
      <c r="D20" s="64">
        <v>40</v>
      </c>
      <c r="E20" s="64">
        <v>40</v>
      </c>
      <c r="F20" s="64">
        <v>49</v>
      </c>
      <c r="G20" s="64">
        <v>52</v>
      </c>
      <c r="H20" s="64">
        <v>44</v>
      </c>
      <c r="I20" s="64">
        <v>54</v>
      </c>
      <c r="J20" s="64">
        <v>34</v>
      </c>
      <c r="K20" s="64">
        <v>64</v>
      </c>
      <c r="L20" s="64">
        <v>42</v>
      </c>
      <c r="M20" s="64">
        <v>68</v>
      </c>
      <c r="N20" s="65">
        <v>42</v>
      </c>
      <c r="O20" s="155" t="s">
        <v>311</v>
      </c>
      <c r="P20" s="139"/>
    </row>
    <row r="21" spans="1:16" ht="12" customHeight="1">
      <c r="A21" s="152" t="s">
        <v>312</v>
      </c>
      <c r="B21" s="64">
        <v>977</v>
      </c>
      <c r="C21" s="64">
        <v>80</v>
      </c>
      <c r="D21" s="64">
        <v>71</v>
      </c>
      <c r="E21" s="64">
        <v>89</v>
      </c>
      <c r="F21" s="64">
        <v>65</v>
      </c>
      <c r="G21" s="64">
        <v>62</v>
      </c>
      <c r="H21" s="64">
        <v>79</v>
      </c>
      <c r="I21" s="64">
        <v>104</v>
      </c>
      <c r="J21" s="64">
        <v>67</v>
      </c>
      <c r="K21" s="64">
        <v>69</v>
      </c>
      <c r="L21" s="64">
        <v>73</v>
      </c>
      <c r="M21" s="64">
        <v>107</v>
      </c>
      <c r="N21" s="65">
        <v>111</v>
      </c>
      <c r="O21" s="155" t="s">
        <v>312</v>
      </c>
      <c r="P21" s="139"/>
    </row>
    <row r="22" spans="1:16" ht="12" customHeight="1">
      <c r="A22" s="152" t="s">
        <v>313</v>
      </c>
      <c r="B22" s="64">
        <v>148</v>
      </c>
      <c r="C22" s="64">
        <v>13</v>
      </c>
      <c r="D22" s="64">
        <v>12</v>
      </c>
      <c r="E22" s="64">
        <v>11</v>
      </c>
      <c r="F22" s="64">
        <v>14</v>
      </c>
      <c r="G22" s="64">
        <v>5</v>
      </c>
      <c r="H22" s="64">
        <v>26</v>
      </c>
      <c r="I22" s="64">
        <v>15</v>
      </c>
      <c r="J22" s="64">
        <v>10</v>
      </c>
      <c r="K22" s="64">
        <v>9</v>
      </c>
      <c r="L22" s="64">
        <v>9</v>
      </c>
      <c r="M22" s="64">
        <v>3</v>
      </c>
      <c r="N22" s="65">
        <v>21</v>
      </c>
      <c r="O22" s="155" t="s">
        <v>313</v>
      </c>
      <c r="P22" s="139"/>
    </row>
    <row r="23" spans="1:16" ht="12" customHeight="1">
      <c r="A23" s="152"/>
      <c r="B23" s="64"/>
      <c r="C23" s="64"/>
      <c r="D23" s="64"/>
      <c r="E23" s="64"/>
      <c r="F23" s="64"/>
      <c r="G23" s="64"/>
      <c r="H23" s="64"/>
      <c r="I23" s="64"/>
      <c r="J23" s="64"/>
      <c r="K23" s="64"/>
      <c r="L23" s="64"/>
      <c r="M23" s="64"/>
      <c r="N23" s="65"/>
      <c r="O23" s="155"/>
      <c r="P23" s="139"/>
    </row>
    <row r="24" spans="1:16" ht="12" customHeight="1">
      <c r="A24" s="119" t="s">
        <v>260</v>
      </c>
      <c r="B24" s="64"/>
      <c r="C24" s="64"/>
      <c r="D24" s="64"/>
      <c r="E24" s="64"/>
      <c r="F24" s="64"/>
      <c r="G24" s="64"/>
      <c r="H24" s="64"/>
      <c r="I24" s="64"/>
      <c r="J24" s="64"/>
      <c r="K24" s="64"/>
      <c r="L24" s="64"/>
      <c r="M24" s="64"/>
      <c r="N24" s="65"/>
      <c r="O24" s="119" t="s">
        <v>260</v>
      </c>
      <c r="P24" s="139"/>
    </row>
    <row r="25" spans="1:16" ht="12" customHeight="1">
      <c r="A25" s="119" t="s">
        <v>261</v>
      </c>
      <c r="B25" s="64"/>
      <c r="C25" s="64"/>
      <c r="D25" s="64"/>
      <c r="E25" s="64"/>
      <c r="F25" s="64"/>
      <c r="G25" s="64"/>
      <c r="H25" s="64"/>
      <c r="I25" s="64"/>
      <c r="J25" s="64"/>
      <c r="K25" s="64"/>
      <c r="L25" s="64"/>
      <c r="M25" s="64"/>
      <c r="N25" s="65"/>
      <c r="O25" s="119" t="s">
        <v>261</v>
      </c>
      <c r="P25" s="139"/>
    </row>
    <row r="26" spans="1:16" s="68" customFormat="1" ht="12" customHeight="1">
      <c r="A26" s="152" t="s">
        <v>20</v>
      </c>
      <c r="B26" s="64">
        <v>915</v>
      </c>
      <c r="C26" s="64">
        <v>98</v>
      </c>
      <c r="D26" s="64">
        <v>67</v>
      </c>
      <c r="E26" s="64">
        <v>73</v>
      </c>
      <c r="F26" s="64">
        <v>72</v>
      </c>
      <c r="G26" s="64">
        <v>67</v>
      </c>
      <c r="H26" s="64">
        <v>85</v>
      </c>
      <c r="I26" s="64">
        <v>78</v>
      </c>
      <c r="J26" s="64">
        <v>50</v>
      </c>
      <c r="K26" s="64">
        <v>74</v>
      </c>
      <c r="L26" s="64">
        <v>79</v>
      </c>
      <c r="M26" s="64">
        <v>98</v>
      </c>
      <c r="N26" s="65">
        <v>74</v>
      </c>
      <c r="O26" s="155" t="s">
        <v>20</v>
      </c>
      <c r="P26" s="139"/>
    </row>
    <row r="27" spans="1:16" ht="12" customHeight="1">
      <c r="A27" s="152" t="s">
        <v>251</v>
      </c>
      <c r="B27" s="64">
        <v>1168</v>
      </c>
      <c r="C27" s="64">
        <v>91</v>
      </c>
      <c r="D27" s="64">
        <v>69</v>
      </c>
      <c r="E27" s="64">
        <v>104</v>
      </c>
      <c r="F27" s="64">
        <v>83</v>
      </c>
      <c r="G27" s="64">
        <v>86</v>
      </c>
      <c r="H27" s="64">
        <v>100</v>
      </c>
      <c r="I27" s="64">
        <v>126</v>
      </c>
      <c r="J27" s="64">
        <v>92</v>
      </c>
      <c r="K27" s="64">
        <v>106</v>
      </c>
      <c r="L27" s="64">
        <v>69</v>
      </c>
      <c r="M27" s="64">
        <v>101</v>
      </c>
      <c r="N27" s="65">
        <v>141</v>
      </c>
      <c r="O27" s="155" t="s">
        <v>251</v>
      </c>
      <c r="P27" s="139"/>
    </row>
    <row r="28" spans="1:16" ht="12" customHeight="1">
      <c r="A28" s="152" t="s">
        <v>252</v>
      </c>
      <c r="B28" s="64">
        <v>422</v>
      </c>
      <c r="C28" s="64">
        <v>32</v>
      </c>
      <c r="D28" s="64">
        <v>30</v>
      </c>
      <c r="E28" s="64">
        <v>41</v>
      </c>
      <c r="F28" s="64">
        <v>47</v>
      </c>
      <c r="G28" s="64">
        <v>25</v>
      </c>
      <c r="H28" s="64">
        <v>57</v>
      </c>
      <c r="I28" s="64">
        <v>29</v>
      </c>
      <c r="J28" s="64">
        <v>24</v>
      </c>
      <c r="K28" s="64">
        <v>30</v>
      </c>
      <c r="L28" s="64">
        <v>21</v>
      </c>
      <c r="M28" s="64">
        <v>41</v>
      </c>
      <c r="N28" s="65">
        <v>45</v>
      </c>
      <c r="O28" s="155" t="s">
        <v>252</v>
      </c>
      <c r="P28" s="139"/>
    </row>
    <row r="29" spans="1:16" ht="12" customHeight="1">
      <c r="A29" s="152" t="s">
        <v>255</v>
      </c>
      <c r="B29" s="64">
        <v>26</v>
      </c>
      <c r="C29" s="64">
        <v>1</v>
      </c>
      <c r="D29" s="63" t="s">
        <v>101</v>
      </c>
      <c r="E29" s="64">
        <v>4</v>
      </c>
      <c r="F29" s="64">
        <v>1</v>
      </c>
      <c r="G29" s="64">
        <v>2</v>
      </c>
      <c r="H29" s="64">
        <v>3</v>
      </c>
      <c r="I29" s="64">
        <v>4</v>
      </c>
      <c r="J29" s="63" t="s">
        <v>101</v>
      </c>
      <c r="K29" s="64">
        <v>4</v>
      </c>
      <c r="L29" s="63" t="s">
        <v>101</v>
      </c>
      <c r="M29" s="64">
        <v>6</v>
      </c>
      <c r="N29" s="65">
        <v>1</v>
      </c>
      <c r="O29" s="155" t="s">
        <v>255</v>
      </c>
      <c r="P29" s="139"/>
    </row>
    <row r="30" spans="1:16" ht="12" customHeight="1">
      <c r="A30" s="152" t="s">
        <v>256</v>
      </c>
      <c r="B30" s="64">
        <v>108</v>
      </c>
      <c r="C30" s="64">
        <v>12</v>
      </c>
      <c r="D30" s="64">
        <v>9</v>
      </c>
      <c r="E30" s="64">
        <v>7</v>
      </c>
      <c r="F30" s="64">
        <v>4</v>
      </c>
      <c r="G30" s="64">
        <v>8</v>
      </c>
      <c r="H30" s="64">
        <v>12</v>
      </c>
      <c r="I30" s="64">
        <v>6</v>
      </c>
      <c r="J30" s="64">
        <v>7</v>
      </c>
      <c r="K30" s="64">
        <v>8</v>
      </c>
      <c r="L30" s="64">
        <v>8</v>
      </c>
      <c r="M30" s="64">
        <v>10</v>
      </c>
      <c r="N30" s="65">
        <v>17</v>
      </c>
      <c r="O30" s="155" t="s">
        <v>256</v>
      </c>
      <c r="P30" s="139"/>
    </row>
    <row r="31" spans="1:16" ht="12" customHeight="1">
      <c r="A31" s="152" t="s">
        <v>314</v>
      </c>
      <c r="B31" s="64">
        <v>103</v>
      </c>
      <c r="C31" s="64">
        <v>16</v>
      </c>
      <c r="D31" s="64">
        <v>4</v>
      </c>
      <c r="E31" s="64">
        <v>9</v>
      </c>
      <c r="F31" s="64">
        <v>5</v>
      </c>
      <c r="G31" s="64">
        <v>4</v>
      </c>
      <c r="H31" s="64">
        <v>7</v>
      </c>
      <c r="I31" s="64">
        <v>4</v>
      </c>
      <c r="J31" s="64">
        <v>11</v>
      </c>
      <c r="K31" s="64">
        <v>11</v>
      </c>
      <c r="L31" s="64">
        <v>6</v>
      </c>
      <c r="M31" s="64">
        <v>14</v>
      </c>
      <c r="N31" s="65">
        <v>12</v>
      </c>
      <c r="O31" s="155" t="s">
        <v>314</v>
      </c>
    </row>
    <row r="32" spans="1:16" ht="12" customHeight="1">
      <c r="A32" s="152"/>
      <c r="B32" s="64"/>
      <c r="C32" s="64"/>
      <c r="D32" s="64"/>
      <c r="E32" s="64"/>
      <c r="F32" s="64"/>
      <c r="G32" s="64"/>
      <c r="H32" s="64"/>
      <c r="I32" s="64"/>
      <c r="J32" s="64"/>
      <c r="K32" s="64"/>
      <c r="L32" s="64"/>
      <c r="M32" s="64"/>
      <c r="N32" s="65"/>
      <c r="O32" s="155"/>
    </row>
    <row r="33" spans="1:15" ht="12" customHeight="1">
      <c r="A33" s="119" t="s">
        <v>303</v>
      </c>
      <c r="B33" s="64"/>
      <c r="C33" s="64"/>
      <c r="D33" s="64"/>
      <c r="E33" s="64"/>
      <c r="F33" s="64"/>
      <c r="G33" s="64"/>
      <c r="H33" s="64"/>
      <c r="I33" s="64"/>
      <c r="J33" s="64"/>
      <c r="K33" s="64"/>
      <c r="L33" s="64"/>
      <c r="M33" s="64"/>
      <c r="N33" s="65"/>
      <c r="O33" s="119" t="s">
        <v>303</v>
      </c>
    </row>
    <row r="34" spans="1:15" ht="12" customHeight="1">
      <c r="A34" s="152" t="s">
        <v>263</v>
      </c>
      <c r="B34" s="64">
        <v>166</v>
      </c>
      <c r="C34" s="64">
        <v>19</v>
      </c>
      <c r="D34" s="64">
        <v>3</v>
      </c>
      <c r="E34" s="64">
        <v>15</v>
      </c>
      <c r="F34" s="64">
        <v>6</v>
      </c>
      <c r="G34" s="64">
        <v>10</v>
      </c>
      <c r="H34" s="64">
        <v>14</v>
      </c>
      <c r="I34" s="64">
        <v>24</v>
      </c>
      <c r="J34" s="64">
        <v>7</v>
      </c>
      <c r="K34" s="64">
        <v>18</v>
      </c>
      <c r="L34" s="64">
        <v>11</v>
      </c>
      <c r="M34" s="64">
        <v>24</v>
      </c>
      <c r="N34" s="65">
        <v>15</v>
      </c>
      <c r="O34" s="155" t="s">
        <v>263</v>
      </c>
    </row>
    <row r="35" spans="1:15" ht="12" customHeight="1">
      <c r="A35" s="152" t="s">
        <v>264</v>
      </c>
      <c r="B35" s="64">
        <v>21</v>
      </c>
      <c r="C35" s="64">
        <v>5</v>
      </c>
      <c r="D35" s="64">
        <v>3</v>
      </c>
      <c r="E35" s="64">
        <v>2</v>
      </c>
      <c r="F35" s="64">
        <v>1</v>
      </c>
      <c r="G35" s="64">
        <v>2</v>
      </c>
      <c r="H35" s="63" t="s">
        <v>101</v>
      </c>
      <c r="I35" s="64">
        <v>2</v>
      </c>
      <c r="J35" s="64">
        <v>1</v>
      </c>
      <c r="K35" s="63" t="s">
        <v>101</v>
      </c>
      <c r="L35" s="64">
        <v>2</v>
      </c>
      <c r="M35" s="64">
        <v>2</v>
      </c>
      <c r="N35" s="65">
        <v>1</v>
      </c>
      <c r="O35" s="155" t="s">
        <v>264</v>
      </c>
    </row>
    <row r="36" spans="1:15" ht="12" customHeight="1">
      <c r="A36" s="152" t="s">
        <v>265</v>
      </c>
      <c r="B36" s="64">
        <v>237</v>
      </c>
      <c r="C36" s="64">
        <v>11</v>
      </c>
      <c r="D36" s="64">
        <v>27</v>
      </c>
      <c r="E36" s="64">
        <v>24</v>
      </c>
      <c r="F36" s="64">
        <v>29</v>
      </c>
      <c r="G36" s="64">
        <v>15</v>
      </c>
      <c r="H36" s="64">
        <v>18</v>
      </c>
      <c r="I36" s="64">
        <v>25</v>
      </c>
      <c r="J36" s="64">
        <v>15</v>
      </c>
      <c r="K36" s="64">
        <v>18</v>
      </c>
      <c r="L36" s="64">
        <v>15</v>
      </c>
      <c r="M36" s="64">
        <v>17</v>
      </c>
      <c r="N36" s="65">
        <v>23</v>
      </c>
      <c r="O36" s="155" t="s">
        <v>265</v>
      </c>
    </row>
    <row r="37" spans="1:15" ht="12" customHeight="1">
      <c r="A37" s="152" t="s">
        <v>266</v>
      </c>
      <c r="B37" s="64">
        <v>219</v>
      </c>
      <c r="C37" s="64">
        <v>15</v>
      </c>
      <c r="D37" s="64">
        <v>6</v>
      </c>
      <c r="E37" s="64">
        <v>18</v>
      </c>
      <c r="F37" s="64">
        <v>25</v>
      </c>
      <c r="G37" s="64">
        <v>19</v>
      </c>
      <c r="H37" s="64">
        <v>19</v>
      </c>
      <c r="I37" s="64">
        <v>21</v>
      </c>
      <c r="J37" s="64">
        <v>15</v>
      </c>
      <c r="K37" s="64">
        <v>20</v>
      </c>
      <c r="L37" s="64">
        <v>16</v>
      </c>
      <c r="M37" s="64">
        <v>16</v>
      </c>
      <c r="N37" s="65">
        <v>29</v>
      </c>
      <c r="O37" s="155" t="s">
        <v>266</v>
      </c>
    </row>
    <row r="38" spans="1:15" ht="12" customHeight="1">
      <c r="A38" s="152" t="s">
        <v>267</v>
      </c>
      <c r="B38" s="64">
        <v>95</v>
      </c>
      <c r="C38" s="64">
        <v>11</v>
      </c>
      <c r="D38" s="64">
        <v>10</v>
      </c>
      <c r="E38" s="64">
        <v>12</v>
      </c>
      <c r="F38" s="64">
        <v>7</v>
      </c>
      <c r="G38" s="64">
        <v>4</v>
      </c>
      <c r="H38" s="64">
        <v>7</v>
      </c>
      <c r="I38" s="64">
        <v>9</v>
      </c>
      <c r="J38" s="64">
        <v>6</v>
      </c>
      <c r="K38" s="64">
        <v>3</v>
      </c>
      <c r="L38" s="64">
        <v>4</v>
      </c>
      <c r="M38" s="64">
        <v>12</v>
      </c>
      <c r="N38" s="65">
        <v>10</v>
      </c>
      <c r="O38" s="155" t="s">
        <v>267</v>
      </c>
    </row>
    <row r="39" spans="1:15" ht="12" customHeight="1">
      <c r="A39" s="152" t="s">
        <v>79</v>
      </c>
      <c r="B39" s="64">
        <v>273</v>
      </c>
      <c r="C39" s="64">
        <v>30</v>
      </c>
      <c r="D39" s="64">
        <v>21</v>
      </c>
      <c r="E39" s="64">
        <v>36</v>
      </c>
      <c r="F39" s="64">
        <v>18</v>
      </c>
      <c r="G39" s="64">
        <v>9</v>
      </c>
      <c r="H39" s="64">
        <v>26</v>
      </c>
      <c r="I39" s="64">
        <v>7</v>
      </c>
      <c r="J39" s="64">
        <v>17</v>
      </c>
      <c r="K39" s="64">
        <v>40</v>
      </c>
      <c r="L39" s="64">
        <v>9</v>
      </c>
      <c r="M39" s="64">
        <v>33</v>
      </c>
      <c r="N39" s="65">
        <v>27</v>
      </c>
      <c r="O39" s="155" t="s">
        <v>79</v>
      </c>
    </row>
    <row r="40" spans="1:15" ht="12" customHeight="1">
      <c r="A40" s="153" t="s">
        <v>273</v>
      </c>
      <c r="B40" s="64">
        <v>191</v>
      </c>
      <c r="C40" s="64">
        <v>28</v>
      </c>
      <c r="D40" s="64">
        <v>11</v>
      </c>
      <c r="E40" s="64">
        <v>10</v>
      </c>
      <c r="F40" s="64">
        <v>19</v>
      </c>
      <c r="G40" s="64">
        <v>11</v>
      </c>
      <c r="H40" s="64">
        <v>20</v>
      </c>
      <c r="I40" s="64">
        <v>20</v>
      </c>
      <c r="J40" s="64">
        <v>11</v>
      </c>
      <c r="K40" s="64">
        <v>13</v>
      </c>
      <c r="L40" s="64">
        <v>10</v>
      </c>
      <c r="M40" s="64">
        <v>14</v>
      </c>
      <c r="N40" s="65">
        <v>24</v>
      </c>
      <c r="O40" s="156" t="s">
        <v>273</v>
      </c>
    </row>
    <row r="41" spans="1:15" ht="12" customHeight="1">
      <c r="A41" s="152" t="s">
        <v>268</v>
      </c>
      <c r="B41" s="64">
        <v>517</v>
      </c>
      <c r="C41" s="64">
        <v>31</v>
      </c>
      <c r="D41" s="64">
        <v>33</v>
      </c>
      <c r="E41" s="64">
        <v>49</v>
      </c>
      <c r="F41" s="64">
        <v>40</v>
      </c>
      <c r="G41" s="64">
        <v>49</v>
      </c>
      <c r="H41" s="64">
        <v>36</v>
      </c>
      <c r="I41" s="64">
        <v>40</v>
      </c>
      <c r="J41" s="64">
        <v>29</v>
      </c>
      <c r="K41" s="64">
        <v>37</v>
      </c>
      <c r="L41" s="64">
        <v>42</v>
      </c>
      <c r="M41" s="64">
        <v>59</v>
      </c>
      <c r="N41" s="65">
        <v>72</v>
      </c>
      <c r="O41" s="155" t="s">
        <v>268</v>
      </c>
    </row>
    <row r="42" spans="1:15" ht="12" customHeight="1">
      <c r="A42" s="152" t="s">
        <v>269</v>
      </c>
      <c r="B42" s="64">
        <v>242</v>
      </c>
      <c r="C42" s="64">
        <v>20</v>
      </c>
      <c r="D42" s="64">
        <v>16</v>
      </c>
      <c r="E42" s="64">
        <v>24</v>
      </c>
      <c r="F42" s="64">
        <v>21</v>
      </c>
      <c r="G42" s="64">
        <v>20</v>
      </c>
      <c r="H42" s="64">
        <v>22</v>
      </c>
      <c r="I42" s="64">
        <v>33</v>
      </c>
      <c r="J42" s="64">
        <v>16</v>
      </c>
      <c r="K42" s="64">
        <v>15</v>
      </c>
      <c r="L42" s="64">
        <v>8</v>
      </c>
      <c r="M42" s="64">
        <v>24</v>
      </c>
      <c r="N42" s="65">
        <v>23</v>
      </c>
      <c r="O42" s="155" t="s">
        <v>269</v>
      </c>
    </row>
    <row r="43" spans="1:15" ht="12" customHeight="1">
      <c r="A43" s="152" t="s">
        <v>270</v>
      </c>
      <c r="B43" s="64">
        <v>78</v>
      </c>
      <c r="C43" s="64">
        <v>11</v>
      </c>
      <c r="D43" s="64">
        <v>4</v>
      </c>
      <c r="E43" s="64">
        <v>1</v>
      </c>
      <c r="F43" s="64">
        <v>2</v>
      </c>
      <c r="G43" s="64">
        <v>5</v>
      </c>
      <c r="H43" s="64">
        <v>9</v>
      </c>
      <c r="I43" s="64">
        <v>8</v>
      </c>
      <c r="J43" s="64">
        <v>11</v>
      </c>
      <c r="K43" s="64">
        <v>10</v>
      </c>
      <c r="L43" s="64">
        <v>2</v>
      </c>
      <c r="M43" s="64">
        <v>5</v>
      </c>
      <c r="N43" s="65">
        <v>10</v>
      </c>
      <c r="O43" s="155" t="s">
        <v>270</v>
      </c>
    </row>
    <row r="44" spans="1:15" ht="12" customHeight="1">
      <c r="A44" s="152" t="s">
        <v>86</v>
      </c>
      <c r="B44" s="64">
        <v>81</v>
      </c>
      <c r="C44" s="64">
        <v>5</v>
      </c>
      <c r="D44" s="64">
        <v>10</v>
      </c>
      <c r="E44" s="64">
        <v>7</v>
      </c>
      <c r="F44" s="64">
        <v>1</v>
      </c>
      <c r="G44" s="64">
        <v>5</v>
      </c>
      <c r="H44" s="64">
        <v>7</v>
      </c>
      <c r="I44" s="64">
        <v>7</v>
      </c>
      <c r="J44" s="64">
        <v>8</v>
      </c>
      <c r="K44" s="64">
        <v>7</v>
      </c>
      <c r="L44" s="64">
        <v>9</v>
      </c>
      <c r="M44" s="64">
        <v>10</v>
      </c>
      <c r="N44" s="65">
        <v>5</v>
      </c>
      <c r="O44" s="155" t="s">
        <v>86</v>
      </c>
    </row>
    <row r="45" spans="1:15" ht="12" customHeight="1">
      <c r="A45" s="152" t="s">
        <v>271</v>
      </c>
      <c r="B45" s="64">
        <v>163</v>
      </c>
      <c r="C45" s="64">
        <v>18</v>
      </c>
      <c r="D45" s="64">
        <v>11</v>
      </c>
      <c r="E45" s="64">
        <v>22</v>
      </c>
      <c r="F45" s="64">
        <v>13</v>
      </c>
      <c r="G45" s="64">
        <v>9</v>
      </c>
      <c r="H45" s="64">
        <v>15</v>
      </c>
      <c r="I45" s="64">
        <v>12</v>
      </c>
      <c r="J45" s="64">
        <v>11</v>
      </c>
      <c r="K45" s="64">
        <v>12</v>
      </c>
      <c r="L45" s="64">
        <v>17</v>
      </c>
      <c r="M45" s="64">
        <v>12</v>
      </c>
      <c r="N45" s="65">
        <v>11</v>
      </c>
      <c r="O45" s="155" t="s">
        <v>271</v>
      </c>
    </row>
    <row r="46" spans="1:15" ht="12" customHeight="1">
      <c r="A46" s="152" t="s">
        <v>272</v>
      </c>
      <c r="B46" s="64">
        <v>296</v>
      </c>
      <c r="C46" s="64">
        <v>28</v>
      </c>
      <c r="D46" s="64">
        <v>19</v>
      </c>
      <c r="E46" s="64">
        <v>10</v>
      </c>
      <c r="F46" s="64">
        <v>22</v>
      </c>
      <c r="G46" s="64">
        <v>16</v>
      </c>
      <c r="H46" s="64">
        <v>48</v>
      </c>
      <c r="I46" s="64">
        <v>24</v>
      </c>
      <c r="J46" s="64">
        <v>24</v>
      </c>
      <c r="K46" s="64">
        <v>23</v>
      </c>
      <c r="L46" s="64">
        <v>24</v>
      </c>
      <c r="M46" s="64">
        <v>30</v>
      </c>
      <c r="N46" s="65">
        <v>28</v>
      </c>
      <c r="O46" s="155" t="s">
        <v>272</v>
      </c>
    </row>
    <row r="47" spans="1:15" ht="12" customHeight="1">
      <c r="A47" s="152" t="s">
        <v>89</v>
      </c>
      <c r="B47" s="64">
        <v>163</v>
      </c>
      <c r="C47" s="64">
        <v>18</v>
      </c>
      <c r="D47" s="64">
        <v>5</v>
      </c>
      <c r="E47" s="64">
        <v>8</v>
      </c>
      <c r="F47" s="64">
        <v>8</v>
      </c>
      <c r="G47" s="64">
        <v>18</v>
      </c>
      <c r="H47" s="64">
        <v>23</v>
      </c>
      <c r="I47" s="64">
        <v>15</v>
      </c>
      <c r="J47" s="64">
        <v>13</v>
      </c>
      <c r="K47" s="64">
        <v>17</v>
      </c>
      <c r="L47" s="64">
        <v>14</v>
      </c>
      <c r="M47" s="64">
        <v>12</v>
      </c>
      <c r="N47" s="65">
        <v>12</v>
      </c>
      <c r="O47" s="155" t="s">
        <v>89</v>
      </c>
    </row>
    <row r="48" spans="1:15" ht="12" customHeight="1">
      <c r="B48" s="64"/>
      <c r="C48" s="64"/>
      <c r="D48" s="64"/>
      <c r="E48" s="64"/>
      <c r="F48" s="64"/>
      <c r="G48" s="64"/>
      <c r="H48" s="64"/>
      <c r="I48" s="64"/>
      <c r="J48" s="64"/>
      <c r="K48" s="64"/>
      <c r="L48" s="64"/>
      <c r="M48" s="64"/>
      <c r="N48" s="65"/>
      <c r="O48" s="13"/>
    </row>
    <row r="49" spans="1:15" ht="12" customHeight="1">
      <c r="A49" s="119" t="s">
        <v>307</v>
      </c>
      <c r="B49" s="64"/>
      <c r="C49" s="64"/>
      <c r="D49" s="64"/>
      <c r="E49" s="64"/>
      <c r="F49" s="64"/>
      <c r="G49" s="64"/>
      <c r="H49" s="64"/>
      <c r="I49" s="64"/>
      <c r="J49" s="64"/>
      <c r="K49" s="64"/>
      <c r="L49" s="64"/>
      <c r="M49" s="64"/>
      <c r="N49" s="65"/>
      <c r="O49" s="119" t="s">
        <v>307</v>
      </c>
    </row>
    <row r="50" spans="1:15" ht="12" customHeight="1">
      <c r="A50" s="152" t="s">
        <v>274</v>
      </c>
      <c r="B50" s="64">
        <v>199</v>
      </c>
      <c r="C50" s="64">
        <v>16</v>
      </c>
      <c r="D50" s="64">
        <v>17</v>
      </c>
      <c r="E50" s="64">
        <v>13</v>
      </c>
      <c r="F50" s="64">
        <v>20</v>
      </c>
      <c r="G50" s="64">
        <v>12</v>
      </c>
      <c r="H50" s="64">
        <v>19</v>
      </c>
      <c r="I50" s="64">
        <v>11</v>
      </c>
      <c r="J50" s="64">
        <v>11</v>
      </c>
      <c r="K50" s="64">
        <v>31</v>
      </c>
      <c r="L50" s="64">
        <v>11</v>
      </c>
      <c r="M50" s="64">
        <v>16</v>
      </c>
      <c r="N50" s="65">
        <v>22</v>
      </c>
      <c r="O50" s="155" t="s">
        <v>274</v>
      </c>
    </row>
    <row r="51" spans="1:15" ht="12" customHeight="1">
      <c r="A51" s="155" t="s">
        <v>300</v>
      </c>
      <c r="O51" s="155" t="s">
        <v>300</v>
      </c>
    </row>
    <row r="52" spans="1:15" ht="12" customHeight="1">
      <c r="A52" s="154" t="s">
        <v>301</v>
      </c>
      <c r="B52" s="64">
        <v>30</v>
      </c>
      <c r="C52" s="64">
        <v>1</v>
      </c>
      <c r="D52" s="64">
        <v>1</v>
      </c>
      <c r="E52" s="64">
        <v>1</v>
      </c>
      <c r="F52" s="63" t="s">
        <v>101</v>
      </c>
      <c r="G52" s="63" t="s">
        <v>101</v>
      </c>
      <c r="H52" s="64">
        <v>2</v>
      </c>
      <c r="I52" s="64">
        <v>5</v>
      </c>
      <c r="J52" s="64">
        <v>4</v>
      </c>
      <c r="K52" s="64">
        <v>1</v>
      </c>
      <c r="L52" s="64">
        <v>1</v>
      </c>
      <c r="M52" s="64">
        <v>5</v>
      </c>
      <c r="N52" s="65">
        <v>9</v>
      </c>
      <c r="O52" s="157" t="s">
        <v>301</v>
      </c>
    </row>
    <row r="53" spans="1:15" ht="12" customHeight="1">
      <c r="A53" s="152" t="s">
        <v>290</v>
      </c>
      <c r="B53" s="64">
        <v>61</v>
      </c>
      <c r="C53" s="64">
        <v>3</v>
      </c>
      <c r="D53" s="64">
        <v>3</v>
      </c>
      <c r="E53" s="64">
        <v>7</v>
      </c>
      <c r="F53" s="64">
        <v>9</v>
      </c>
      <c r="G53" s="64">
        <v>2</v>
      </c>
      <c r="H53" s="64">
        <v>13</v>
      </c>
      <c r="I53" s="63" t="s">
        <v>101</v>
      </c>
      <c r="J53" s="64">
        <v>4</v>
      </c>
      <c r="K53" s="64">
        <v>1</v>
      </c>
      <c r="L53" s="64">
        <v>2</v>
      </c>
      <c r="M53" s="64">
        <v>14</v>
      </c>
      <c r="N53" s="65">
        <v>3</v>
      </c>
      <c r="O53" s="155" t="s">
        <v>290</v>
      </c>
    </row>
    <row r="54" spans="1:15" ht="12" customHeight="1">
      <c r="A54" s="155" t="s">
        <v>294</v>
      </c>
      <c r="B54" s="64" t="s">
        <v>216</v>
      </c>
      <c r="C54" s="64" t="s">
        <v>216</v>
      </c>
      <c r="D54" s="64" t="s">
        <v>216</v>
      </c>
      <c r="E54" s="64" t="s">
        <v>216</v>
      </c>
      <c r="F54" s="64" t="s">
        <v>216</v>
      </c>
      <c r="G54" s="64" t="s">
        <v>216</v>
      </c>
      <c r="H54" s="64" t="s">
        <v>216</v>
      </c>
      <c r="I54" s="64" t="s">
        <v>216</v>
      </c>
      <c r="J54" s="64" t="s">
        <v>216</v>
      </c>
      <c r="K54" s="64" t="s">
        <v>216</v>
      </c>
      <c r="L54" s="64" t="s">
        <v>216</v>
      </c>
      <c r="M54" s="64" t="s">
        <v>216</v>
      </c>
      <c r="N54" s="65" t="s">
        <v>216</v>
      </c>
      <c r="O54" s="155" t="s">
        <v>294</v>
      </c>
    </row>
    <row r="55" spans="1:15" ht="12" customHeight="1">
      <c r="A55" s="154" t="s">
        <v>302</v>
      </c>
      <c r="B55" s="64">
        <v>821</v>
      </c>
      <c r="C55" s="64">
        <v>81</v>
      </c>
      <c r="D55" s="64">
        <v>47</v>
      </c>
      <c r="E55" s="64">
        <v>68</v>
      </c>
      <c r="F55" s="64">
        <v>80</v>
      </c>
      <c r="G55" s="64">
        <v>64</v>
      </c>
      <c r="H55" s="64">
        <v>70</v>
      </c>
      <c r="I55" s="64">
        <v>97</v>
      </c>
      <c r="J55" s="64">
        <v>49</v>
      </c>
      <c r="K55" s="64">
        <v>68</v>
      </c>
      <c r="L55" s="64">
        <v>65</v>
      </c>
      <c r="M55" s="64">
        <v>63</v>
      </c>
      <c r="N55" s="65">
        <v>69</v>
      </c>
      <c r="O55" s="157" t="s">
        <v>302</v>
      </c>
    </row>
    <row r="56" spans="1:15" ht="12" customHeight="1">
      <c r="A56" s="155" t="s">
        <v>296</v>
      </c>
      <c r="O56" s="155" t="s">
        <v>296</v>
      </c>
    </row>
    <row r="57" spans="1:15" ht="12" customHeight="1">
      <c r="A57" s="154" t="s">
        <v>297</v>
      </c>
      <c r="B57" s="64">
        <v>257</v>
      </c>
      <c r="C57" s="64">
        <v>22</v>
      </c>
      <c r="D57" s="64">
        <v>25</v>
      </c>
      <c r="E57" s="64">
        <v>16</v>
      </c>
      <c r="F57" s="64">
        <v>14</v>
      </c>
      <c r="G57" s="64">
        <v>16</v>
      </c>
      <c r="H57" s="64">
        <v>14</v>
      </c>
      <c r="I57" s="64">
        <v>22</v>
      </c>
      <c r="J57" s="64">
        <v>16</v>
      </c>
      <c r="K57" s="64">
        <v>32</v>
      </c>
      <c r="L57" s="64">
        <v>19</v>
      </c>
      <c r="M57" s="64">
        <v>16</v>
      </c>
      <c r="N57" s="65">
        <v>45</v>
      </c>
      <c r="O57" s="157" t="s">
        <v>297</v>
      </c>
    </row>
    <row r="58" spans="1:15" ht="12" customHeight="1">
      <c r="A58" s="152" t="s">
        <v>275</v>
      </c>
      <c r="B58" s="64">
        <v>8</v>
      </c>
      <c r="C58" s="64">
        <v>1</v>
      </c>
      <c r="D58" s="63" t="s">
        <v>101</v>
      </c>
      <c r="E58" s="63" t="s">
        <v>101</v>
      </c>
      <c r="F58" s="63" t="s">
        <v>101</v>
      </c>
      <c r="G58" s="64">
        <v>1</v>
      </c>
      <c r="H58" s="63" t="s">
        <v>101</v>
      </c>
      <c r="I58" s="64">
        <v>3</v>
      </c>
      <c r="J58" s="63" t="s">
        <v>101</v>
      </c>
      <c r="K58" s="63" t="s">
        <v>101</v>
      </c>
      <c r="L58" s="63" t="s">
        <v>101</v>
      </c>
      <c r="M58" s="64">
        <v>3</v>
      </c>
      <c r="N58" s="65" t="s">
        <v>101</v>
      </c>
      <c r="O58" s="155" t="s">
        <v>275</v>
      </c>
    </row>
    <row r="59" spans="1:15" ht="12" customHeight="1">
      <c r="A59" s="152" t="s">
        <v>276</v>
      </c>
      <c r="B59" s="64">
        <v>312</v>
      </c>
      <c r="C59" s="64">
        <v>20</v>
      </c>
      <c r="D59" s="64">
        <v>19</v>
      </c>
      <c r="E59" s="64">
        <v>30</v>
      </c>
      <c r="F59" s="64">
        <v>19</v>
      </c>
      <c r="G59" s="64">
        <v>27</v>
      </c>
      <c r="H59" s="64">
        <v>28</v>
      </c>
      <c r="I59" s="64">
        <v>24</v>
      </c>
      <c r="J59" s="64">
        <v>19</v>
      </c>
      <c r="K59" s="64">
        <v>32</v>
      </c>
      <c r="L59" s="64">
        <v>19</v>
      </c>
      <c r="M59" s="64">
        <v>44</v>
      </c>
      <c r="N59" s="65">
        <v>31</v>
      </c>
      <c r="O59" s="155" t="s">
        <v>276</v>
      </c>
    </row>
    <row r="60" spans="1:15" ht="12" customHeight="1">
      <c r="A60" s="152" t="s">
        <v>277</v>
      </c>
      <c r="B60" s="64">
        <v>30</v>
      </c>
      <c r="C60" s="64">
        <v>2</v>
      </c>
      <c r="D60" s="64">
        <v>2</v>
      </c>
      <c r="E60" s="64">
        <v>2</v>
      </c>
      <c r="F60" s="64">
        <v>4</v>
      </c>
      <c r="G60" s="63" t="s">
        <v>101</v>
      </c>
      <c r="H60" s="64">
        <v>3</v>
      </c>
      <c r="I60" s="64">
        <v>5</v>
      </c>
      <c r="J60" s="63" t="s">
        <v>101</v>
      </c>
      <c r="K60" s="64">
        <v>2</v>
      </c>
      <c r="L60" s="64">
        <v>1</v>
      </c>
      <c r="M60" s="64">
        <v>2</v>
      </c>
      <c r="N60" s="65">
        <v>7</v>
      </c>
      <c r="O60" s="155" t="s">
        <v>277</v>
      </c>
    </row>
    <row r="61" spans="1:15" ht="12" customHeight="1">
      <c r="A61" s="152" t="s">
        <v>278</v>
      </c>
      <c r="B61" s="64">
        <v>683</v>
      </c>
      <c r="C61" s="64">
        <v>43</v>
      </c>
      <c r="D61" s="64">
        <v>46</v>
      </c>
      <c r="E61" s="64">
        <v>73</v>
      </c>
      <c r="F61" s="64">
        <v>59</v>
      </c>
      <c r="G61" s="64">
        <v>41</v>
      </c>
      <c r="H61" s="64">
        <v>77</v>
      </c>
      <c r="I61" s="64">
        <v>57</v>
      </c>
      <c r="J61" s="64">
        <v>55</v>
      </c>
      <c r="K61" s="64">
        <v>43</v>
      </c>
      <c r="L61" s="64">
        <v>50</v>
      </c>
      <c r="M61" s="64">
        <v>70</v>
      </c>
      <c r="N61" s="65">
        <v>69</v>
      </c>
      <c r="O61" s="155" t="s">
        <v>278</v>
      </c>
    </row>
    <row r="62" spans="1:15" ht="12" customHeight="1">
      <c r="A62" s="152" t="s">
        <v>279</v>
      </c>
      <c r="B62" s="64">
        <v>429</v>
      </c>
      <c r="C62" s="64">
        <v>66</v>
      </c>
      <c r="D62" s="64">
        <v>26</v>
      </c>
      <c r="E62" s="64">
        <v>37</v>
      </c>
      <c r="F62" s="64">
        <v>33</v>
      </c>
      <c r="G62" s="64">
        <v>37</v>
      </c>
      <c r="H62" s="64">
        <v>31</v>
      </c>
      <c r="I62" s="64">
        <v>31</v>
      </c>
      <c r="J62" s="64">
        <v>22</v>
      </c>
      <c r="K62" s="64">
        <v>31</v>
      </c>
      <c r="L62" s="64">
        <v>27</v>
      </c>
      <c r="M62" s="64">
        <v>44</v>
      </c>
      <c r="N62" s="65">
        <v>44</v>
      </c>
      <c r="O62" s="155" t="s">
        <v>279</v>
      </c>
    </row>
    <row r="63" spans="1:15" ht="12" customHeight="1">
      <c r="A63" s="152" t="s">
        <v>280</v>
      </c>
      <c r="B63" s="64">
        <v>244</v>
      </c>
      <c r="C63" s="64">
        <v>21</v>
      </c>
      <c r="D63" s="64">
        <v>9</v>
      </c>
      <c r="E63" s="64">
        <v>27</v>
      </c>
      <c r="F63" s="64">
        <v>10</v>
      </c>
      <c r="G63" s="64">
        <v>20</v>
      </c>
      <c r="H63" s="64">
        <v>39</v>
      </c>
      <c r="I63" s="64">
        <v>24</v>
      </c>
      <c r="J63" s="64">
        <v>13</v>
      </c>
      <c r="K63" s="64">
        <v>21</v>
      </c>
      <c r="L63" s="64">
        <v>14</v>
      </c>
      <c r="M63" s="64">
        <v>25</v>
      </c>
      <c r="N63" s="65">
        <v>21</v>
      </c>
      <c r="O63" s="155" t="s">
        <v>280</v>
      </c>
    </row>
    <row r="64" spans="1:15" ht="12" customHeight="1">
      <c r="B64" s="64"/>
      <c r="C64" s="64"/>
      <c r="D64" s="64"/>
      <c r="E64" s="64"/>
      <c r="F64" s="64"/>
      <c r="G64" s="64"/>
      <c r="H64" s="64"/>
      <c r="I64" s="64"/>
      <c r="J64" s="64"/>
      <c r="K64" s="64"/>
      <c r="L64" s="64"/>
      <c r="M64" s="64"/>
      <c r="N64" s="65"/>
      <c r="O64" s="13"/>
    </row>
    <row r="65" spans="1:26" ht="12" customHeight="1">
      <c r="A65" s="122" t="s">
        <v>281</v>
      </c>
      <c r="B65" s="64">
        <v>440</v>
      </c>
      <c r="C65" s="64">
        <v>36</v>
      </c>
      <c r="D65" s="64">
        <v>19</v>
      </c>
      <c r="E65" s="64">
        <v>24</v>
      </c>
      <c r="F65" s="64">
        <v>24</v>
      </c>
      <c r="G65" s="64">
        <v>35</v>
      </c>
      <c r="H65" s="64">
        <v>18</v>
      </c>
      <c r="I65" s="64">
        <v>50</v>
      </c>
      <c r="J65" s="64">
        <v>26</v>
      </c>
      <c r="K65" s="64">
        <v>37</v>
      </c>
      <c r="L65" s="64">
        <v>45</v>
      </c>
      <c r="M65" s="64">
        <v>42</v>
      </c>
      <c r="N65" s="65">
        <v>84</v>
      </c>
      <c r="O65" s="119" t="s">
        <v>281</v>
      </c>
    </row>
    <row r="66" spans="1:26" ht="12" customHeight="1">
      <c r="B66" s="64"/>
      <c r="C66" s="64"/>
      <c r="D66" s="64"/>
      <c r="E66" s="64"/>
      <c r="F66" s="64"/>
      <c r="G66" s="64"/>
      <c r="H66" s="64"/>
      <c r="I66" s="64"/>
      <c r="J66" s="64"/>
      <c r="K66" s="64"/>
      <c r="L66" s="64"/>
      <c r="M66" s="64"/>
      <c r="N66" s="65"/>
      <c r="O66" s="13"/>
    </row>
    <row r="67" spans="1:26" ht="12" customHeight="1">
      <c r="A67" s="1" t="s">
        <v>316</v>
      </c>
      <c r="B67" s="64"/>
      <c r="C67" s="64"/>
      <c r="D67" s="64"/>
      <c r="E67" s="64"/>
      <c r="F67" s="64"/>
      <c r="G67" s="64"/>
      <c r="H67" s="64"/>
      <c r="I67" s="64"/>
      <c r="J67" s="64"/>
      <c r="K67" s="64"/>
      <c r="L67" s="64"/>
      <c r="M67" s="64"/>
      <c r="N67" s="65"/>
      <c r="O67" s="13" t="s">
        <v>316</v>
      </c>
    </row>
    <row r="68" spans="1:26" ht="12" customHeight="1">
      <c r="A68" s="158" t="s">
        <v>317</v>
      </c>
      <c r="B68" s="67">
        <v>7483</v>
      </c>
      <c r="C68" s="67">
        <v>696</v>
      </c>
      <c r="D68" s="67">
        <v>520</v>
      </c>
      <c r="E68" s="67">
        <v>672</v>
      </c>
      <c r="F68" s="67">
        <v>585</v>
      </c>
      <c r="G68" s="67">
        <v>508</v>
      </c>
      <c r="H68" s="67">
        <v>679</v>
      </c>
      <c r="I68" s="67">
        <v>700</v>
      </c>
      <c r="J68" s="67">
        <v>624</v>
      </c>
      <c r="K68" s="67">
        <v>561</v>
      </c>
      <c r="L68" s="67">
        <v>561</v>
      </c>
      <c r="M68" s="67">
        <v>668</v>
      </c>
      <c r="N68" s="66">
        <v>709</v>
      </c>
      <c r="O68" s="159" t="s">
        <v>317</v>
      </c>
    </row>
    <row r="69" spans="1:26" ht="12" customHeight="1">
      <c r="B69" s="64"/>
      <c r="C69" s="64"/>
      <c r="D69" s="64"/>
      <c r="E69" s="64"/>
      <c r="F69" s="64"/>
      <c r="G69" s="64"/>
      <c r="H69" s="64"/>
      <c r="I69" s="64"/>
      <c r="J69" s="64"/>
      <c r="K69" s="64"/>
      <c r="L69" s="64"/>
      <c r="M69" s="64"/>
      <c r="N69" s="65"/>
      <c r="O69" s="13"/>
    </row>
    <row r="70" spans="1:26" ht="12" customHeight="1">
      <c r="A70" s="119" t="s">
        <v>248</v>
      </c>
      <c r="B70" s="64"/>
      <c r="C70" s="64"/>
      <c r="D70" s="64"/>
      <c r="E70" s="64"/>
      <c r="F70" s="64"/>
      <c r="G70" s="64"/>
      <c r="H70" s="64"/>
      <c r="I70" s="64"/>
      <c r="J70" s="64"/>
      <c r="K70" s="64"/>
      <c r="L70" s="64"/>
      <c r="M70" s="64"/>
      <c r="N70" s="65"/>
      <c r="O70" s="119" t="s">
        <v>248</v>
      </c>
    </row>
    <row r="71" spans="1:26" ht="12" customHeight="1">
      <c r="A71" s="152" t="s">
        <v>1</v>
      </c>
      <c r="B71" s="64">
        <v>1421</v>
      </c>
      <c r="C71" s="64">
        <v>124</v>
      </c>
      <c r="D71" s="64">
        <v>77</v>
      </c>
      <c r="E71" s="64">
        <v>119</v>
      </c>
      <c r="F71" s="64">
        <v>83</v>
      </c>
      <c r="G71" s="64">
        <v>100</v>
      </c>
      <c r="H71" s="64">
        <v>126</v>
      </c>
      <c r="I71" s="64">
        <v>141</v>
      </c>
      <c r="J71" s="64">
        <v>94</v>
      </c>
      <c r="K71" s="64">
        <v>133</v>
      </c>
      <c r="L71" s="64">
        <v>105</v>
      </c>
      <c r="M71" s="64">
        <v>141</v>
      </c>
      <c r="N71" s="65">
        <v>178</v>
      </c>
      <c r="O71" s="155" t="s">
        <v>1</v>
      </c>
    </row>
    <row r="72" spans="1:26" ht="12" customHeight="1">
      <c r="A72" s="152" t="s">
        <v>8</v>
      </c>
      <c r="B72" s="64">
        <v>1321</v>
      </c>
      <c r="C72" s="64">
        <v>126</v>
      </c>
      <c r="D72" s="64">
        <v>102</v>
      </c>
      <c r="E72" s="64">
        <v>119</v>
      </c>
      <c r="F72" s="64">
        <v>129</v>
      </c>
      <c r="G72" s="64">
        <v>92</v>
      </c>
      <c r="H72" s="64">
        <v>138</v>
      </c>
      <c r="I72" s="64">
        <v>106</v>
      </c>
      <c r="J72" s="64">
        <v>90</v>
      </c>
      <c r="K72" s="64">
        <v>100</v>
      </c>
      <c r="L72" s="64">
        <v>78</v>
      </c>
      <c r="M72" s="64">
        <v>129</v>
      </c>
      <c r="N72" s="65">
        <v>112</v>
      </c>
      <c r="O72" s="155" t="s">
        <v>8</v>
      </c>
    </row>
    <row r="73" spans="1:26" ht="12" customHeight="1">
      <c r="A73" s="152" t="s">
        <v>319</v>
      </c>
      <c r="B73" s="64">
        <v>2486</v>
      </c>
      <c r="C73" s="64">
        <v>238</v>
      </c>
      <c r="D73" s="64">
        <v>170</v>
      </c>
      <c r="E73" s="64">
        <v>217</v>
      </c>
      <c r="F73" s="64">
        <v>190</v>
      </c>
      <c r="G73" s="64">
        <v>189</v>
      </c>
      <c r="H73" s="64">
        <v>219</v>
      </c>
      <c r="I73" s="64">
        <v>253</v>
      </c>
      <c r="J73" s="64">
        <v>213</v>
      </c>
      <c r="K73" s="64">
        <v>175</v>
      </c>
      <c r="L73" s="64">
        <v>191</v>
      </c>
      <c r="M73" s="64">
        <v>197</v>
      </c>
      <c r="N73" s="65">
        <v>234</v>
      </c>
      <c r="O73" s="155" t="s">
        <v>319</v>
      </c>
    </row>
    <row r="74" spans="1:26" ht="12" customHeight="1">
      <c r="A74" s="155" t="s">
        <v>318</v>
      </c>
      <c r="B74" s="64">
        <v>2255</v>
      </c>
      <c r="C74" s="64">
        <v>208</v>
      </c>
      <c r="D74" s="64">
        <v>171</v>
      </c>
      <c r="E74" s="64">
        <v>217</v>
      </c>
      <c r="F74" s="64">
        <v>183</v>
      </c>
      <c r="G74" s="64">
        <v>127</v>
      </c>
      <c r="H74" s="64">
        <v>196</v>
      </c>
      <c r="I74" s="64">
        <v>200</v>
      </c>
      <c r="J74" s="64">
        <v>227</v>
      </c>
      <c r="K74" s="64">
        <v>153</v>
      </c>
      <c r="L74" s="64">
        <v>187</v>
      </c>
      <c r="M74" s="64">
        <v>201</v>
      </c>
      <c r="N74" s="65">
        <v>185</v>
      </c>
      <c r="O74" s="155" t="s">
        <v>318</v>
      </c>
    </row>
    <row r="75" spans="1:26" ht="12" customHeight="1">
      <c r="A75" s="154" t="s">
        <v>330</v>
      </c>
      <c r="O75" s="157" t="s">
        <v>330</v>
      </c>
    </row>
    <row r="76" spans="1:26" ht="12" customHeight="1">
      <c r="A76" s="24" t="s">
        <v>29</v>
      </c>
      <c r="Z76" s="139"/>
    </row>
    <row r="77" spans="1:26" ht="19.899999999999999" customHeight="1">
      <c r="A77" s="168" t="s">
        <v>222</v>
      </c>
      <c r="B77" s="168"/>
      <c r="C77" s="168"/>
      <c r="D77" s="168"/>
      <c r="E77" s="168"/>
      <c r="F77" s="168"/>
      <c r="G77" s="168"/>
      <c r="H77" s="150"/>
      <c r="I77" s="150"/>
      <c r="J77" s="150"/>
      <c r="K77" s="150"/>
      <c r="L77" s="150"/>
      <c r="M77" s="150"/>
      <c r="N77" s="150"/>
      <c r="Z77" s="139"/>
    </row>
    <row r="78" spans="1:26" ht="10.15" customHeight="1">
      <c r="A78" s="191" t="s">
        <v>208</v>
      </c>
      <c r="B78" s="191"/>
      <c r="C78" s="191"/>
      <c r="D78" s="191"/>
      <c r="E78" s="191"/>
      <c r="F78" s="191"/>
      <c r="G78" s="191"/>
      <c r="Z78" s="139"/>
    </row>
    <row r="79" spans="1:26" ht="12" customHeight="1">
      <c r="A79" s="191" t="s">
        <v>308</v>
      </c>
      <c r="B79" s="191"/>
      <c r="C79" s="191"/>
      <c r="D79" s="191"/>
      <c r="E79" s="191"/>
      <c r="F79" s="191"/>
      <c r="G79" s="191"/>
    </row>
    <row r="80" spans="1:26"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mergeCells count="9">
    <mergeCell ref="O3:O4"/>
    <mergeCell ref="A77:G77"/>
    <mergeCell ref="A78:G78"/>
    <mergeCell ref="A79:G79"/>
    <mergeCell ref="A1:G1"/>
    <mergeCell ref="A3:A4"/>
    <mergeCell ref="B3:B4"/>
    <mergeCell ref="C3:G3"/>
    <mergeCell ref="H3:N3"/>
  </mergeCells>
  <hyperlinks>
    <hyperlink ref="A1:G1" location="Inhaltsverzeichnis!E24" display="Inhaltsverzeichnis!E24" xr:uid="{2B58C11D-4A9B-460C-BDF1-CDA763EE86BD}"/>
  </hyperlinks>
  <pageMargins left="0.70866141732283472" right="0.70866141732283472" top="0.78740157480314965" bottom="0.78740157480314965" header="0.31496062992125984" footer="0.31496062992125984"/>
  <pageSetup paperSize="9" firstPageNumber="32" pageOrder="overThenDown" orientation="portrait" useFirstPageNumber="1" r:id="rId1"/>
  <headerFooter>
    <oddHeader>&amp;C&amp;"Arial,Standard"&amp;8– &amp;P –</oddHeader>
    <oddFooter>&amp;C&amp;"Arial,Standard"&amp;7&amp;K000000 Amt für Statistik Berlin-Brandenburg — SB K V 10 - j / 21 –  Brandenburg  &amp;G</oddFooter>
  </headerFooter>
  <rowBreaks count="1" manualBreakCount="1">
    <brk id="47" max="16383" man="1"/>
  </rowBreaks>
  <colBreaks count="1" manualBreakCount="1">
    <brk id="7" max="1048575" man="1"/>
  </colBreaks>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Z29"/>
  <sheetViews>
    <sheetView workbookViewId="0">
      <pane xSplit="1" ySplit="5" topLeftCell="B6" activePane="bottomRight" state="frozen"/>
      <selection activeCell="A14" sqref="A14"/>
      <selection pane="topRight" activeCell="A14" sqref="A14"/>
      <selection pane="bottomLeft" activeCell="A14" sqref="A14"/>
      <selection pane="bottomRight" activeCell="B6" sqref="B6"/>
    </sheetView>
  </sheetViews>
  <sheetFormatPr baseColWidth="10" defaultColWidth="11.5703125" defaultRowHeight="11.25"/>
  <cols>
    <col min="1" max="1" width="19.7109375" style="1" customWidth="1"/>
    <col min="2" max="2" width="7.85546875" style="1" customWidth="1"/>
    <col min="3" max="24" width="5.28515625" style="1" customWidth="1"/>
    <col min="25" max="25" width="19.7109375" style="1" customWidth="1"/>
    <col min="26" max="26" width="11.5703125" style="139"/>
    <col min="27" max="16384" width="11.5703125" style="1"/>
  </cols>
  <sheetData>
    <row r="1" spans="1:25" ht="24" customHeight="1">
      <c r="A1" s="167" t="s">
        <v>341</v>
      </c>
      <c r="B1" s="167"/>
      <c r="C1" s="167"/>
      <c r="D1" s="167"/>
      <c r="E1" s="167"/>
      <c r="F1" s="167"/>
      <c r="G1" s="167"/>
      <c r="H1" s="167"/>
      <c r="I1" s="167"/>
      <c r="J1" s="167"/>
      <c r="K1" s="167"/>
      <c r="L1" s="167"/>
      <c r="M1" s="167"/>
      <c r="N1" s="167"/>
    </row>
    <row r="2" spans="1:25" ht="12" customHeight="1"/>
    <row r="3" spans="1:25" ht="24" customHeight="1">
      <c r="A3" s="177" t="s">
        <v>141</v>
      </c>
      <c r="B3" s="173" t="s">
        <v>73</v>
      </c>
      <c r="C3" s="193" t="s">
        <v>207</v>
      </c>
      <c r="D3" s="193" t="s">
        <v>219</v>
      </c>
      <c r="E3" s="173" t="s">
        <v>67</v>
      </c>
      <c r="F3" s="173"/>
      <c r="G3" s="173"/>
      <c r="H3" s="173"/>
      <c r="I3" s="173"/>
      <c r="J3" s="173" t="s">
        <v>74</v>
      </c>
      <c r="K3" s="173"/>
      <c r="L3" s="173"/>
      <c r="M3" s="173"/>
      <c r="N3" s="176"/>
      <c r="O3" s="196" t="s">
        <v>75</v>
      </c>
      <c r="P3" s="192"/>
      <c r="Q3" s="192"/>
      <c r="R3" s="192"/>
      <c r="S3" s="192"/>
      <c r="T3" s="192" t="s">
        <v>76</v>
      </c>
      <c r="U3" s="192"/>
      <c r="V3" s="192"/>
      <c r="W3" s="192"/>
      <c r="X3" s="192"/>
      <c r="Y3" s="176" t="s">
        <v>141</v>
      </c>
    </row>
    <row r="4" spans="1:25" ht="24" customHeight="1">
      <c r="A4" s="177"/>
      <c r="B4" s="173"/>
      <c r="C4" s="194"/>
      <c r="D4" s="194"/>
      <c r="E4" s="173" t="s">
        <v>72</v>
      </c>
      <c r="F4" s="192" t="s">
        <v>206</v>
      </c>
      <c r="G4" s="192"/>
      <c r="H4" s="192"/>
      <c r="I4" s="192"/>
      <c r="J4" s="173" t="s">
        <v>72</v>
      </c>
      <c r="K4" s="192" t="s">
        <v>206</v>
      </c>
      <c r="L4" s="192"/>
      <c r="M4" s="192"/>
      <c r="N4" s="197"/>
      <c r="O4" s="177" t="s">
        <v>72</v>
      </c>
      <c r="P4" s="192" t="s">
        <v>206</v>
      </c>
      <c r="Q4" s="192"/>
      <c r="R4" s="192"/>
      <c r="S4" s="192"/>
      <c r="T4" s="173" t="s">
        <v>72</v>
      </c>
      <c r="U4" s="192" t="s">
        <v>206</v>
      </c>
      <c r="V4" s="192"/>
      <c r="W4" s="192"/>
      <c r="X4" s="192"/>
      <c r="Y4" s="176"/>
    </row>
    <row r="5" spans="1:25" ht="67.150000000000006" customHeight="1">
      <c r="A5" s="177"/>
      <c r="B5" s="173"/>
      <c r="C5" s="195"/>
      <c r="D5" s="195"/>
      <c r="E5" s="173"/>
      <c r="F5" s="8" t="s">
        <v>68</v>
      </c>
      <c r="G5" s="26" t="s">
        <v>69</v>
      </c>
      <c r="H5" s="26" t="s">
        <v>70</v>
      </c>
      <c r="I5" s="26" t="s">
        <v>71</v>
      </c>
      <c r="J5" s="173"/>
      <c r="K5" s="8" t="s">
        <v>68</v>
      </c>
      <c r="L5" s="26" t="s">
        <v>69</v>
      </c>
      <c r="M5" s="26" t="s">
        <v>70</v>
      </c>
      <c r="N5" s="25" t="s">
        <v>71</v>
      </c>
      <c r="O5" s="177"/>
      <c r="P5" s="8" t="s">
        <v>68</v>
      </c>
      <c r="Q5" s="26" t="s">
        <v>69</v>
      </c>
      <c r="R5" s="26" t="s">
        <v>70</v>
      </c>
      <c r="S5" s="26" t="s">
        <v>71</v>
      </c>
      <c r="T5" s="173"/>
      <c r="U5" s="8" t="s">
        <v>68</v>
      </c>
      <c r="V5" s="26" t="s">
        <v>69</v>
      </c>
      <c r="W5" s="26" t="s">
        <v>70</v>
      </c>
      <c r="X5" s="26" t="s">
        <v>71</v>
      </c>
      <c r="Y5" s="176"/>
    </row>
    <row r="6" spans="1:25" ht="12" customHeight="1"/>
    <row r="7" spans="1:25" ht="12" customHeight="1">
      <c r="A7" s="2" t="s">
        <v>142</v>
      </c>
      <c r="B7" s="63">
        <v>302</v>
      </c>
      <c r="C7" s="63">
        <v>160</v>
      </c>
      <c r="D7" s="63">
        <v>142</v>
      </c>
      <c r="E7" s="63">
        <v>13</v>
      </c>
      <c r="F7" s="63">
        <v>3</v>
      </c>
      <c r="G7" s="63">
        <v>4</v>
      </c>
      <c r="H7" s="63">
        <v>1</v>
      </c>
      <c r="I7" s="63">
        <v>5</v>
      </c>
      <c r="J7" s="63">
        <v>10</v>
      </c>
      <c r="K7" s="63">
        <v>1</v>
      </c>
      <c r="L7" s="63">
        <v>3</v>
      </c>
      <c r="M7" s="63">
        <v>4</v>
      </c>
      <c r="N7" s="63">
        <v>2</v>
      </c>
      <c r="O7" s="63">
        <v>155</v>
      </c>
      <c r="P7" s="63">
        <v>30</v>
      </c>
      <c r="Q7" s="63">
        <v>31</v>
      </c>
      <c r="R7" s="63">
        <v>32</v>
      </c>
      <c r="S7" s="63">
        <v>62</v>
      </c>
      <c r="T7" s="63">
        <v>124</v>
      </c>
      <c r="U7" s="63">
        <v>24</v>
      </c>
      <c r="V7" s="63">
        <v>31</v>
      </c>
      <c r="W7" s="63">
        <v>28</v>
      </c>
      <c r="X7" s="74">
        <v>41</v>
      </c>
      <c r="Y7" s="14" t="s">
        <v>142</v>
      </c>
    </row>
    <row r="8" spans="1:25" ht="12" customHeight="1">
      <c r="A8" s="2" t="s">
        <v>143</v>
      </c>
      <c r="B8" s="73">
        <v>637</v>
      </c>
      <c r="C8" s="73">
        <v>324</v>
      </c>
      <c r="D8" s="73">
        <v>313</v>
      </c>
      <c r="E8" s="73">
        <v>208</v>
      </c>
      <c r="F8" s="73">
        <v>42</v>
      </c>
      <c r="G8" s="73">
        <v>53</v>
      </c>
      <c r="H8" s="72">
        <v>54</v>
      </c>
      <c r="I8" s="73">
        <v>59</v>
      </c>
      <c r="J8" s="73">
        <v>102</v>
      </c>
      <c r="K8" s="73">
        <v>19</v>
      </c>
      <c r="L8" s="73">
        <v>22</v>
      </c>
      <c r="M8" s="73">
        <v>26</v>
      </c>
      <c r="N8" s="73">
        <v>35</v>
      </c>
      <c r="O8" s="73">
        <v>211</v>
      </c>
      <c r="P8" s="73">
        <v>54</v>
      </c>
      <c r="Q8" s="73">
        <v>42</v>
      </c>
      <c r="R8" s="73">
        <v>48</v>
      </c>
      <c r="S8" s="73">
        <v>67</v>
      </c>
      <c r="T8" s="73">
        <v>116</v>
      </c>
      <c r="U8" s="73">
        <v>18</v>
      </c>
      <c r="V8" s="73">
        <v>31</v>
      </c>
      <c r="W8" s="73">
        <v>38</v>
      </c>
      <c r="X8" s="74">
        <v>29</v>
      </c>
      <c r="Y8" s="14" t="s">
        <v>143</v>
      </c>
    </row>
    <row r="9" spans="1:25" ht="12" customHeight="1">
      <c r="A9" s="2" t="s">
        <v>144</v>
      </c>
      <c r="B9" s="73">
        <v>170</v>
      </c>
      <c r="C9" s="73">
        <v>77</v>
      </c>
      <c r="D9" s="73">
        <v>93</v>
      </c>
      <c r="E9" s="73">
        <v>35</v>
      </c>
      <c r="F9" s="73">
        <v>11</v>
      </c>
      <c r="G9" s="73">
        <v>6</v>
      </c>
      <c r="H9" s="73">
        <v>11</v>
      </c>
      <c r="I9" s="73">
        <v>7</v>
      </c>
      <c r="J9" s="73">
        <v>32</v>
      </c>
      <c r="K9" s="73">
        <v>2</v>
      </c>
      <c r="L9" s="73">
        <v>9</v>
      </c>
      <c r="M9" s="72">
        <v>14</v>
      </c>
      <c r="N9" s="73">
        <v>7</v>
      </c>
      <c r="O9" s="62">
        <v>44</v>
      </c>
      <c r="P9" s="73">
        <v>11</v>
      </c>
      <c r="Q9" s="73">
        <v>12</v>
      </c>
      <c r="R9" s="73">
        <v>11</v>
      </c>
      <c r="S9" s="73">
        <v>10</v>
      </c>
      <c r="T9" s="73">
        <v>59</v>
      </c>
      <c r="U9" s="73">
        <v>17</v>
      </c>
      <c r="V9" s="72">
        <v>15</v>
      </c>
      <c r="W9" s="73">
        <v>10</v>
      </c>
      <c r="X9" s="74">
        <v>17</v>
      </c>
      <c r="Y9" s="14" t="s">
        <v>144</v>
      </c>
    </row>
    <row r="10" spans="1:25" ht="12" customHeight="1">
      <c r="A10" s="2" t="s">
        <v>145</v>
      </c>
      <c r="B10" s="73">
        <v>259</v>
      </c>
      <c r="C10" s="73">
        <v>144</v>
      </c>
      <c r="D10" s="73">
        <v>115</v>
      </c>
      <c r="E10" s="73">
        <v>50</v>
      </c>
      <c r="F10" s="73">
        <v>10</v>
      </c>
      <c r="G10" s="73">
        <v>8</v>
      </c>
      <c r="H10" s="73">
        <v>10</v>
      </c>
      <c r="I10" s="73">
        <v>22</v>
      </c>
      <c r="J10" s="73">
        <v>30</v>
      </c>
      <c r="K10" s="73">
        <v>7</v>
      </c>
      <c r="L10" s="73">
        <v>1</v>
      </c>
      <c r="M10" s="73">
        <v>11</v>
      </c>
      <c r="N10" s="73">
        <v>11</v>
      </c>
      <c r="O10" s="62">
        <v>114</v>
      </c>
      <c r="P10" s="73">
        <v>24</v>
      </c>
      <c r="Q10" s="73">
        <v>29</v>
      </c>
      <c r="R10" s="73">
        <v>30</v>
      </c>
      <c r="S10" s="73">
        <v>31</v>
      </c>
      <c r="T10" s="73">
        <v>65</v>
      </c>
      <c r="U10" s="73">
        <v>15</v>
      </c>
      <c r="V10" s="73">
        <v>18</v>
      </c>
      <c r="W10" s="73">
        <v>17</v>
      </c>
      <c r="X10" s="74">
        <v>15</v>
      </c>
      <c r="Y10" s="14" t="s">
        <v>145</v>
      </c>
    </row>
    <row r="11" spans="1:25" ht="12" customHeight="1">
      <c r="A11" s="6"/>
      <c r="B11" s="73"/>
      <c r="C11" s="73"/>
      <c r="D11" s="73"/>
      <c r="E11" s="73"/>
      <c r="F11" s="73"/>
      <c r="G11" s="73"/>
      <c r="H11" s="73"/>
      <c r="I11" s="73"/>
      <c r="J11" s="73"/>
      <c r="K11" s="73"/>
      <c r="L11" s="73"/>
      <c r="M11" s="73"/>
      <c r="N11" s="73"/>
      <c r="O11" s="62"/>
      <c r="P11" s="73"/>
      <c r="Q11" s="73"/>
      <c r="R11" s="73"/>
      <c r="S11" s="73"/>
      <c r="T11" s="73"/>
      <c r="U11" s="73"/>
      <c r="V11" s="73"/>
      <c r="W11" s="73"/>
      <c r="X11" s="74"/>
      <c r="Y11" s="15"/>
    </row>
    <row r="12" spans="1:25" ht="12" customHeight="1">
      <c r="A12" s="2" t="s">
        <v>146</v>
      </c>
      <c r="B12" s="73">
        <v>982</v>
      </c>
      <c r="C12" s="73">
        <v>510</v>
      </c>
      <c r="D12" s="73">
        <v>472</v>
      </c>
      <c r="E12" s="73">
        <v>207</v>
      </c>
      <c r="F12" s="73">
        <v>39</v>
      </c>
      <c r="G12" s="73">
        <v>34</v>
      </c>
      <c r="H12" s="73">
        <v>54</v>
      </c>
      <c r="I12" s="73">
        <v>80</v>
      </c>
      <c r="J12" s="73">
        <v>243</v>
      </c>
      <c r="K12" s="73">
        <v>32</v>
      </c>
      <c r="L12" s="73">
        <v>47</v>
      </c>
      <c r="M12" s="73">
        <v>47</v>
      </c>
      <c r="N12" s="73">
        <v>117</v>
      </c>
      <c r="O12" s="62">
        <v>176</v>
      </c>
      <c r="P12" s="73">
        <v>28</v>
      </c>
      <c r="Q12" s="73">
        <v>21</v>
      </c>
      <c r="R12" s="73">
        <v>42</v>
      </c>
      <c r="S12" s="73">
        <v>85</v>
      </c>
      <c r="T12" s="73">
        <v>356</v>
      </c>
      <c r="U12" s="73">
        <v>56</v>
      </c>
      <c r="V12" s="73">
        <v>55</v>
      </c>
      <c r="W12" s="73">
        <v>76</v>
      </c>
      <c r="X12" s="74">
        <v>169</v>
      </c>
      <c r="Y12" s="14" t="s">
        <v>146</v>
      </c>
    </row>
    <row r="13" spans="1:25" ht="12" customHeight="1">
      <c r="A13" s="2" t="s">
        <v>147</v>
      </c>
      <c r="B13" s="73">
        <v>365</v>
      </c>
      <c r="C13" s="73">
        <v>206</v>
      </c>
      <c r="D13" s="73">
        <v>159</v>
      </c>
      <c r="E13" s="73">
        <v>79</v>
      </c>
      <c r="F13" s="73">
        <v>16</v>
      </c>
      <c r="G13" s="73">
        <v>11</v>
      </c>
      <c r="H13" s="73">
        <v>19</v>
      </c>
      <c r="I13" s="73">
        <v>33</v>
      </c>
      <c r="J13" s="73">
        <v>48</v>
      </c>
      <c r="K13" s="73">
        <v>6</v>
      </c>
      <c r="L13" s="73">
        <v>10</v>
      </c>
      <c r="M13" s="73">
        <v>12</v>
      </c>
      <c r="N13" s="73">
        <v>20</v>
      </c>
      <c r="O13" s="62">
        <v>112</v>
      </c>
      <c r="P13" s="73">
        <v>19</v>
      </c>
      <c r="Q13" s="73">
        <v>28</v>
      </c>
      <c r="R13" s="73">
        <v>33</v>
      </c>
      <c r="S13" s="73">
        <v>32</v>
      </c>
      <c r="T13" s="73">
        <v>126</v>
      </c>
      <c r="U13" s="73">
        <v>25</v>
      </c>
      <c r="V13" s="73">
        <v>20</v>
      </c>
      <c r="W13" s="73">
        <v>31</v>
      </c>
      <c r="X13" s="74">
        <v>50</v>
      </c>
      <c r="Y13" s="14" t="s">
        <v>147</v>
      </c>
    </row>
    <row r="14" spans="1:25" ht="12" customHeight="1">
      <c r="A14" s="2" t="s">
        <v>148</v>
      </c>
      <c r="B14" s="73">
        <v>204</v>
      </c>
      <c r="C14" s="73">
        <v>110</v>
      </c>
      <c r="D14" s="73">
        <v>94</v>
      </c>
      <c r="E14" s="73">
        <v>18</v>
      </c>
      <c r="F14" s="73">
        <v>6</v>
      </c>
      <c r="G14" s="72">
        <v>3</v>
      </c>
      <c r="H14" s="72">
        <v>1</v>
      </c>
      <c r="I14" s="73">
        <v>8</v>
      </c>
      <c r="J14" s="73">
        <v>7</v>
      </c>
      <c r="K14" s="72">
        <v>1</v>
      </c>
      <c r="L14" s="73">
        <v>1</v>
      </c>
      <c r="M14" s="63">
        <v>3</v>
      </c>
      <c r="N14" s="73">
        <v>2</v>
      </c>
      <c r="O14" s="72">
        <v>86</v>
      </c>
      <c r="P14" s="72">
        <v>23</v>
      </c>
      <c r="Q14" s="72">
        <v>21</v>
      </c>
      <c r="R14" s="72">
        <v>17</v>
      </c>
      <c r="S14" s="72">
        <v>25</v>
      </c>
      <c r="T14" s="72">
        <v>93</v>
      </c>
      <c r="U14" s="72">
        <v>22</v>
      </c>
      <c r="V14" s="72">
        <v>23</v>
      </c>
      <c r="W14" s="72">
        <v>26</v>
      </c>
      <c r="X14" s="74">
        <v>22</v>
      </c>
      <c r="Y14" s="14" t="s">
        <v>148</v>
      </c>
    </row>
    <row r="15" spans="1:25" ht="12" customHeight="1">
      <c r="A15" s="2" t="s">
        <v>149</v>
      </c>
      <c r="B15" s="73">
        <v>432</v>
      </c>
      <c r="C15" s="73">
        <v>225</v>
      </c>
      <c r="D15" s="73">
        <v>207</v>
      </c>
      <c r="E15" s="73">
        <v>41</v>
      </c>
      <c r="F15" s="73">
        <v>8</v>
      </c>
      <c r="G15" s="73">
        <v>9</v>
      </c>
      <c r="H15" s="73">
        <v>10</v>
      </c>
      <c r="I15" s="73">
        <v>14</v>
      </c>
      <c r="J15" s="73">
        <v>34</v>
      </c>
      <c r="K15" s="73">
        <v>4</v>
      </c>
      <c r="L15" s="73">
        <v>7</v>
      </c>
      <c r="M15" s="73">
        <v>8</v>
      </c>
      <c r="N15" s="73">
        <v>15</v>
      </c>
      <c r="O15" s="62">
        <v>192</v>
      </c>
      <c r="P15" s="73">
        <v>43</v>
      </c>
      <c r="Q15" s="73">
        <v>33</v>
      </c>
      <c r="R15" s="73">
        <v>46</v>
      </c>
      <c r="S15" s="73">
        <v>70</v>
      </c>
      <c r="T15" s="73">
        <v>165</v>
      </c>
      <c r="U15" s="73">
        <v>33</v>
      </c>
      <c r="V15" s="73">
        <v>38</v>
      </c>
      <c r="W15" s="73">
        <v>37</v>
      </c>
      <c r="X15" s="74">
        <v>57</v>
      </c>
      <c r="Y15" s="14" t="s">
        <v>149</v>
      </c>
    </row>
    <row r="16" spans="1:25" ht="12" customHeight="1">
      <c r="A16" s="2" t="s">
        <v>150</v>
      </c>
      <c r="B16" s="73">
        <v>901</v>
      </c>
      <c r="C16" s="73">
        <v>438</v>
      </c>
      <c r="D16" s="73">
        <v>463</v>
      </c>
      <c r="E16" s="73">
        <v>201</v>
      </c>
      <c r="F16" s="73">
        <v>35</v>
      </c>
      <c r="G16" s="73">
        <v>31</v>
      </c>
      <c r="H16" s="73">
        <v>35</v>
      </c>
      <c r="I16" s="73">
        <v>100</v>
      </c>
      <c r="J16" s="73">
        <v>23</v>
      </c>
      <c r="K16" s="73">
        <v>4</v>
      </c>
      <c r="L16" s="73">
        <v>3</v>
      </c>
      <c r="M16" s="73">
        <v>6</v>
      </c>
      <c r="N16" s="73">
        <v>10</v>
      </c>
      <c r="O16" s="73">
        <v>431</v>
      </c>
      <c r="P16" s="73">
        <v>73</v>
      </c>
      <c r="Q16" s="73">
        <v>86</v>
      </c>
      <c r="R16" s="73">
        <v>101</v>
      </c>
      <c r="S16" s="73">
        <v>171</v>
      </c>
      <c r="T16" s="73">
        <v>246</v>
      </c>
      <c r="U16" s="73">
        <v>34</v>
      </c>
      <c r="V16" s="73">
        <v>60</v>
      </c>
      <c r="W16" s="73">
        <v>61</v>
      </c>
      <c r="X16" s="74">
        <v>91</v>
      </c>
      <c r="Y16" s="14" t="s">
        <v>150</v>
      </c>
    </row>
    <row r="17" spans="1:26" ht="12" customHeight="1">
      <c r="A17" s="2" t="s">
        <v>151</v>
      </c>
      <c r="B17" s="73">
        <v>311</v>
      </c>
      <c r="C17" s="73">
        <v>162</v>
      </c>
      <c r="D17" s="73">
        <v>149</v>
      </c>
      <c r="E17" s="73">
        <v>126</v>
      </c>
      <c r="F17" s="73">
        <v>12</v>
      </c>
      <c r="G17" s="73">
        <v>29</v>
      </c>
      <c r="H17" s="73">
        <v>25</v>
      </c>
      <c r="I17" s="73">
        <v>60</v>
      </c>
      <c r="J17" s="73">
        <v>43</v>
      </c>
      <c r="K17" s="73">
        <v>2</v>
      </c>
      <c r="L17" s="73">
        <v>8</v>
      </c>
      <c r="M17" s="73">
        <v>16</v>
      </c>
      <c r="N17" s="73">
        <v>17</v>
      </c>
      <c r="O17" s="62">
        <v>68</v>
      </c>
      <c r="P17" s="73">
        <v>12</v>
      </c>
      <c r="Q17" s="73">
        <v>11</v>
      </c>
      <c r="R17" s="73">
        <v>19</v>
      </c>
      <c r="S17" s="73">
        <v>26</v>
      </c>
      <c r="T17" s="73">
        <v>74</v>
      </c>
      <c r="U17" s="73">
        <v>14</v>
      </c>
      <c r="V17" s="73">
        <v>15</v>
      </c>
      <c r="W17" s="73">
        <v>24</v>
      </c>
      <c r="X17" s="74">
        <v>21</v>
      </c>
      <c r="Y17" s="14" t="s">
        <v>151</v>
      </c>
    </row>
    <row r="18" spans="1:26" ht="12" customHeight="1">
      <c r="A18" s="2" t="s">
        <v>152</v>
      </c>
      <c r="B18" s="73">
        <v>77</v>
      </c>
      <c r="C18" s="73">
        <v>36</v>
      </c>
      <c r="D18" s="73">
        <v>41</v>
      </c>
      <c r="E18" s="73">
        <v>5</v>
      </c>
      <c r="F18" s="73">
        <v>1</v>
      </c>
      <c r="G18" s="72" t="s">
        <v>101</v>
      </c>
      <c r="H18" s="72" t="s">
        <v>101</v>
      </c>
      <c r="I18" s="73">
        <v>4</v>
      </c>
      <c r="J18" s="73">
        <v>14</v>
      </c>
      <c r="K18" s="63">
        <v>3</v>
      </c>
      <c r="L18" s="73">
        <v>5</v>
      </c>
      <c r="M18" s="73">
        <v>1</v>
      </c>
      <c r="N18" s="73">
        <v>5</v>
      </c>
      <c r="O18" s="62">
        <v>32</v>
      </c>
      <c r="P18" s="73">
        <v>5</v>
      </c>
      <c r="Q18" s="73">
        <v>8</v>
      </c>
      <c r="R18" s="73">
        <v>10</v>
      </c>
      <c r="S18" s="73">
        <v>9</v>
      </c>
      <c r="T18" s="73">
        <v>26</v>
      </c>
      <c r="U18" s="73">
        <v>1</v>
      </c>
      <c r="V18" s="73">
        <v>6</v>
      </c>
      <c r="W18" s="73">
        <v>6</v>
      </c>
      <c r="X18" s="74">
        <v>13</v>
      </c>
      <c r="Y18" s="14" t="s">
        <v>152</v>
      </c>
    </row>
    <row r="19" spans="1:26" ht="12" customHeight="1">
      <c r="A19" s="2" t="s">
        <v>153</v>
      </c>
      <c r="B19" s="73">
        <v>1037</v>
      </c>
      <c r="C19" s="73">
        <v>512</v>
      </c>
      <c r="D19" s="73">
        <v>525</v>
      </c>
      <c r="E19" s="73">
        <v>141</v>
      </c>
      <c r="F19" s="73">
        <v>26</v>
      </c>
      <c r="G19" s="73">
        <v>19</v>
      </c>
      <c r="H19" s="73">
        <v>20</v>
      </c>
      <c r="I19" s="73">
        <v>76</v>
      </c>
      <c r="J19" s="73">
        <v>269</v>
      </c>
      <c r="K19" s="73">
        <v>43</v>
      </c>
      <c r="L19" s="73">
        <v>41</v>
      </c>
      <c r="M19" s="73">
        <v>70</v>
      </c>
      <c r="N19" s="73">
        <v>115</v>
      </c>
      <c r="O19" s="62">
        <v>297</v>
      </c>
      <c r="P19" s="73">
        <v>61</v>
      </c>
      <c r="Q19" s="73">
        <v>53</v>
      </c>
      <c r="R19" s="73">
        <v>69</v>
      </c>
      <c r="S19" s="73">
        <v>114</v>
      </c>
      <c r="T19" s="73">
        <v>330</v>
      </c>
      <c r="U19" s="73">
        <v>54</v>
      </c>
      <c r="V19" s="73">
        <v>71</v>
      </c>
      <c r="W19" s="73">
        <v>80</v>
      </c>
      <c r="X19" s="74">
        <v>125</v>
      </c>
      <c r="Y19" s="14" t="s">
        <v>153</v>
      </c>
    </row>
    <row r="20" spans="1:26" ht="12" customHeight="1">
      <c r="A20" s="2" t="s">
        <v>154</v>
      </c>
      <c r="B20" s="73">
        <v>162</v>
      </c>
      <c r="C20" s="72">
        <v>73</v>
      </c>
      <c r="D20" s="73">
        <v>89</v>
      </c>
      <c r="E20" s="73">
        <v>35</v>
      </c>
      <c r="F20" s="72">
        <v>7</v>
      </c>
      <c r="G20" s="72">
        <v>8</v>
      </c>
      <c r="H20" s="72">
        <v>10</v>
      </c>
      <c r="I20" s="73">
        <v>10</v>
      </c>
      <c r="J20" s="72">
        <v>36</v>
      </c>
      <c r="K20" s="72">
        <v>3</v>
      </c>
      <c r="L20" s="72">
        <v>5</v>
      </c>
      <c r="M20" s="72">
        <v>16</v>
      </c>
      <c r="N20" s="72">
        <v>12</v>
      </c>
      <c r="O20" s="62">
        <v>39</v>
      </c>
      <c r="P20" s="72">
        <v>6</v>
      </c>
      <c r="Q20" s="73">
        <v>11</v>
      </c>
      <c r="R20" s="72">
        <v>8</v>
      </c>
      <c r="S20" s="73">
        <v>14</v>
      </c>
      <c r="T20" s="72">
        <v>52</v>
      </c>
      <c r="U20" s="72">
        <v>12</v>
      </c>
      <c r="V20" s="72">
        <v>12</v>
      </c>
      <c r="W20" s="72">
        <v>14</v>
      </c>
      <c r="X20" s="74">
        <v>14</v>
      </c>
      <c r="Y20" s="14" t="s">
        <v>154</v>
      </c>
    </row>
    <row r="21" spans="1:26" ht="12" customHeight="1">
      <c r="A21" s="2" t="s">
        <v>155</v>
      </c>
      <c r="B21" s="73">
        <v>520</v>
      </c>
      <c r="C21" s="73">
        <v>245</v>
      </c>
      <c r="D21" s="73">
        <v>275</v>
      </c>
      <c r="E21" s="73">
        <v>101</v>
      </c>
      <c r="F21" s="73">
        <v>16</v>
      </c>
      <c r="G21" s="73">
        <v>18</v>
      </c>
      <c r="H21" s="73">
        <v>21</v>
      </c>
      <c r="I21" s="73">
        <v>46</v>
      </c>
      <c r="J21" s="73">
        <v>124</v>
      </c>
      <c r="K21" s="73">
        <v>13</v>
      </c>
      <c r="L21" s="72">
        <v>26</v>
      </c>
      <c r="M21" s="73">
        <v>27</v>
      </c>
      <c r="N21" s="73">
        <v>58</v>
      </c>
      <c r="O21" s="73">
        <v>172</v>
      </c>
      <c r="P21" s="73">
        <v>27</v>
      </c>
      <c r="Q21" s="72">
        <v>32</v>
      </c>
      <c r="R21" s="73">
        <v>54</v>
      </c>
      <c r="S21" s="73">
        <v>59</v>
      </c>
      <c r="T21" s="73">
        <v>123</v>
      </c>
      <c r="U21" s="73">
        <v>26</v>
      </c>
      <c r="V21" s="73">
        <v>21</v>
      </c>
      <c r="W21" s="73">
        <v>31</v>
      </c>
      <c r="X21" s="74">
        <v>45</v>
      </c>
      <c r="Y21" s="14" t="s">
        <v>155</v>
      </c>
    </row>
    <row r="22" spans="1:26" ht="12" customHeight="1">
      <c r="A22" s="2" t="s">
        <v>156</v>
      </c>
      <c r="B22" s="64">
        <v>233</v>
      </c>
      <c r="C22" s="64">
        <v>133</v>
      </c>
      <c r="D22" s="64">
        <v>100</v>
      </c>
      <c r="E22" s="64">
        <v>65</v>
      </c>
      <c r="F22" s="64">
        <v>6</v>
      </c>
      <c r="G22" s="63">
        <v>7</v>
      </c>
      <c r="H22" s="63">
        <v>21</v>
      </c>
      <c r="I22" s="64">
        <v>31</v>
      </c>
      <c r="J22" s="64">
        <v>30</v>
      </c>
      <c r="K22" s="64">
        <v>3</v>
      </c>
      <c r="L22" s="63">
        <v>7</v>
      </c>
      <c r="M22" s="63">
        <v>7</v>
      </c>
      <c r="N22" s="63">
        <v>13</v>
      </c>
      <c r="O22" s="64">
        <v>66</v>
      </c>
      <c r="P22" s="64">
        <v>13</v>
      </c>
      <c r="Q22" s="64">
        <v>19</v>
      </c>
      <c r="R22" s="63">
        <v>14</v>
      </c>
      <c r="S22" s="64">
        <v>20</v>
      </c>
      <c r="T22" s="64">
        <v>72</v>
      </c>
      <c r="U22" s="64">
        <v>14</v>
      </c>
      <c r="V22" s="64">
        <v>7</v>
      </c>
      <c r="W22" s="64">
        <v>21</v>
      </c>
      <c r="X22" s="65">
        <v>30</v>
      </c>
      <c r="Y22" s="14" t="s">
        <v>156</v>
      </c>
    </row>
    <row r="23" spans="1:26" ht="12" customHeight="1">
      <c r="A23" s="2" t="s">
        <v>157</v>
      </c>
      <c r="B23" s="64">
        <v>180</v>
      </c>
      <c r="C23" s="64">
        <v>112</v>
      </c>
      <c r="D23" s="64">
        <v>68</v>
      </c>
      <c r="E23" s="64">
        <v>21</v>
      </c>
      <c r="F23" s="64">
        <v>2</v>
      </c>
      <c r="G23" s="64">
        <v>3</v>
      </c>
      <c r="H23" s="64">
        <v>6</v>
      </c>
      <c r="I23" s="64">
        <v>10</v>
      </c>
      <c r="J23" s="64">
        <v>45</v>
      </c>
      <c r="K23" s="64">
        <v>3</v>
      </c>
      <c r="L23" s="64">
        <v>9</v>
      </c>
      <c r="M23" s="64">
        <v>16</v>
      </c>
      <c r="N23" s="64">
        <v>17</v>
      </c>
      <c r="O23" s="64">
        <v>68</v>
      </c>
      <c r="P23" s="64">
        <v>10</v>
      </c>
      <c r="Q23" s="64">
        <v>13</v>
      </c>
      <c r="R23" s="64">
        <v>19</v>
      </c>
      <c r="S23" s="64">
        <v>26</v>
      </c>
      <c r="T23" s="64">
        <v>46</v>
      </c>
      <c r="U23" s="64">
        <v>10</v>
      </c>
      <c r="V23" s="64">
        <v>10</v>
      </c>
      <c r="W23" s="64">
        <v>15</v>
      </c>
      <c r="X23" s="65">
        <v>11</v>
      </c>
      <c r="Y23" s="14" t="s">
        <v>157</v>
      </c>
    </row>
    <row r="24" spans="1:26" ht="12" customHeight="1">
      <c r="A24" s="2" t="s">
        <v>158</v>
      </c>
      <c r="B24" s="64">
        <v>187</v>
      </c>
      <c r="C24" s="64">
        <v>114</v>
      </c>
      <c r="D24" s="64">
        <v>73</v>
      </c>
      <c r="E24" s="64">
        <v>30</v>
      </c>
      <c r="F24" s="64">
        <v>3</v>
      </c>
      <c r="G24" s="64">
        <v>3</v>
      </c>
      <c r="H24" s="64">
        <v>15</v>
      </c>
      <c r="I24" s="64">
        <v>9</v>
      </c>
      <c r="J24" s="64">
        <v>16</v>
      </c>
      <c r="K24" s="63">
        <v>1</v>
      </c>
      <c r="L24" s="64">
        <v>7</v>
      </c>
      <c r="M24" s="64">
        <v>3</v>
      </c>
      <c r="N24" s="64">
        <v>5</v>
      </c>
      <c r="O24" s="64">
        <v>53</v>
      </c>
      <c r="P24" s="64">
        <v>11</v>
      </c>
      <c r="Q24" s="64">
        <v>10</v>
      </c>
      <c r="R24" s="64">
        <v>10</v>
      </c>
      <c r="S24" s="64">
        <v>22</v>
      </c>
      <c r="T24" s="64">
        <v>88</v>
      </c>
      <c r="U24" s="64">
        <v>11</v>
      </c>
      <c r="V24" s="64">
        <v>20</v>
      </c>
      <c r="W24" s="64">
        <v>17</v>
      </c>
      <c r="X24" s="65">
        <v>40</v>
      </c>
      <c r="Y24" s="14" t="s">
        <v>158</v>
      </c>
    </row>
    <row r="25" spans="1:26" ht="12" customHeight="1">
      <c r="A25" s="2" t="s">
        <v>159</v>
      </c>
      <c r="B25" s="64">
        <v>524</v>
      </c>
      <c r="C25" s="64">
        <v>287</v>
      </c>
      <c r="D25" s="64">
        <v>237</v>
      </c>
      <c r="E25" s="64">
        <v>45</v>
      </c>
      <c r="F25" s="64">
        <v>19</v>
      </c>
      <c r="G25" s="64">
        <v>4</v>
      </c>
      <c r="H25" s="64">
        <v>13</v>
      </c>
      <c r="I25" s="64">
        <v>9</v>
      </c>
      <c r="J25" s="64">
        <v>215</v>
      </c>
      <c r="K25" s="64">
        <v>34</v>
      </c>
      <c r="L25" s="64">
        <v>63</v>
      </c>
      <c r="M25" s="64">
        <v>53</v>
      </c>
      <c r="N25" s="64">
        <v>65</v>
      </c>
      <c r="O25" s="64">
        <v>170</v>
      </c>
      <c r="P25" s="64">
        <v>50</v>
      </c>
      <c r="Q25" s="64">
        <v>27</v>
      </c>
      <c r="R25" s="64">
        <v>38</v>
      </c>
      <c r="S25" s="64">
        <v>55</v>
      </c>
      <c r="T25" s="64">
        <v>94</v>
      </c>
      <c r="U25" s="64">
        <v>23</v>
      </c>
      <c r="V25" s="64">
        <v>12</v>
      </c>
      <c r="W25" s="64">
        <v>23</v>
      </c>
      <c r="X25" s="65">
        <v>36</v>
      </c>
      <c r="Y25" s="14" t="s">
        <v>159</v>
      </c>
    </row>
    <row r="26" spans="1:26" s="68" customFormat="1" ht="12" customHeight="1">
      <c r="A26" s="70" t="s">
        <v>160</v>
      </c>
      <c r="B26" s="67">
        <v>7483</v>
      </c>
      <c r="C26" s="67">
        <v>3868</v>
      </c>
      <c r="D26" s="67">
        <v>3615</v>
      </c>
      <c r="E26" s="67">
        <v>1421</v>
      </c>
      <c r="F26" s="67">
        <v>262</v>
      </c>
      <c r="G26" s="67">
        <v>250</v>
      </c>
      <c r="H26" s="67">
        <v>326</v>
      </c>
      <c r="I26" s="67">
        <v>583</v>
      </c>
      <c r="J26" s="67">
        <v>1321</v>
      </c>
      <c r="K26" s="67">
        <v>181</v>
      </c>
      <c r="L26" s="67">
        <v>274</v>
      </c>
      <c r="M26" s="67">
        <v>340</v>
      </c>
      <c r="N26" s="67">
        <v>526</v>
      </c>
      <c r="O26" s="67">
        <v>2486</v>
      </c>
      <c r="P26" s="67">
        <v>500</v>
      </c>
      <c r="Q26" s="67">
        <v>487</v>
      </c>
      <c r="R26" s="67">
        <v>601</v>
      </c>
      <c r="S26" s="67">
        <v>898</v>
      </c>
      <c r="T26" s="67">
        <v>2255</v>
      </c>
      <c r="U26" s="67">
        <v>409</v>
      </c>
      <c r="V26" s="67">
        <v>465</v>
      </c>
      <c r="W26" s="67">
        <v>555</v>
      </c>
      <c r="X26" s="66">
        <v>826</v>
      </c>
      <c r="Y26" s="15" t="s">
        <v>160</v>
      </c>
      <c r="Z26" s="139"/>
    </row>
    <row r="27" spans="1:26" ht="12" customHeight="1">
      <c r="A27" s="24" t="s">
        <v>29</v>
      </c>
    </row>
    <row r="28" spans="1:26" ht="19.899999999999999" customHeight="1">
      <c r="A28" s="168" t="s">
        <v>222</v>
      </c>
      <c r="B28" s="168"/>
      <c r="C28" s="168"/>
      <c r="D28" s="168"/>
      <c r="E28" s="168"/>
      <c r="F28" s="168"/>
      <c r="G28" s="168"/>
      <c r="H28" s="168"/>
      <c r="I28" s="168"/>
      <c r="J28" s="168"/>
      <c r="K28" s="168"/>
      <c r="L28" s="168"/>
      <c r="M28" s="168"/>
      <c r="N28" s="168"/>
    </row>
    <row r="29" spans="1:26" ht="10.15" customHeight="1">
      <c r="A29" s="98" t="s">
        <v>208</v>
      </c>
    </row>
  </sheetData>
  <mergeCells count="19">
    <mergeCell ref="J4:J5"/>
    <mergeCell ref="A28:N28"/>
    <mergeCell ref="K4:N4"/>
    <mergeCell ref="Y3:Y5"/>
    <mergeCell ref="A1:N1"/>
    <mergeCell ref="P4:S4"/>
    <mergeCell ref="T3:X3"/>
    <mergeCell ref="T4:T5"/>
    <mergeCell ref="U4:X4"/>
    <mergeCell ref="A3:A5"/>
    <mergeCell ref="B3:B5"/>
    <mergeCell ref="E4:E5"/>
    <mergeCell ref="C3:C5"/>
    <mergeCell ref="O3:S3"/>
    <mergeCell ref="O4:O5"/>
    <mergeCell ref="F4:I4"/>
    <mergeCell ref="E3:I3"/>
    <mergeCell ref="D3:D5"/>
    <mergeCell ref="J3:N3"/>
  </mergeCells>
  <phoneticPr fontId="1" type="noConversion"/>
  <hyperlinks>
    <hyperlink ref="A1:N1" location="Inhaltsverzeichnis!E30" display="Inhaltsverzeichnis!E30" xr:uid="{00000000-0004-0000-0E00-000000000000}"/>
  </hyperlinks>
  <pageMargins left="0.59055118110236227" right="0.59055118110236227" top="0.78740157480314965" bottom="0.59055118110236227" header="0.31496062992125984" footer="0.23622047244094491"/>
  <pageSetup paperSize="9" firstPageNumber="36"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14" max="1048575" man="1"/>
  </colBreaks>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48"/>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ColWidth="11.5703125" defaultRowHeight="11.25"/>
  <cols>
    <col min="1" max="1" width="19.7109375" style="1" customWidth="1"/>
    <col min="2" max="6" width="10.28515625" style="1" customWidth="1"/>
    <col min="7" max="7" width="10.42578125" style="1" customWidth="1"/>
    <col min="8" max="8" width="10.28515625" style="1" customWidth="1"/>
    <col min="9" max="9" width="9.42578125" style="1" customWidth="1"/>
    <col min="10" max="10" width="9.85546875" style="1" customWidth="1"/>
    <col min="11" max="11" width="9.42578125" style="1" customWidth="1"/>
    <col min="12" max="16" width="8.7109375" style="1" customWidth="1"/>
    <col min="17" max="17" width="19.7109375" style="1" customWidth="1"/>
    <col min="18" max="18" width="11.5703125" style="139"/>
    <col min="19" max="16384" width="11.5703125" style="1"/>
  </cols>
  <sheetData>
    <row r="1" spans="1:17" ht="24" customHeight="1">
      <c r="A1" s="167" t="s">
        <v>340</v>
      </c>
      <c r="B1" s="167"/>
      <c r="C1" s="167"/>
      <c r="D1" s="167"/>
      <c r="E1" s="167"/>
      <c r="F1" s="167"/>
      <c r="G1" s="167"/>
      <c r="H1" s="167"/>
      <c r="I1" s="20"/>
      <c r="J1" s="20"/>
      <c r="K1" s="20"/>
      <c r="L1" s="20"/>
      <c r="M1" s="20"/>
      <c r="N1" s="20"/>
      <c r="O1" s="20"/>
    </row>
    <row r="2" spans="1:17" ht="12" customHeight="1"/>
    <row r="3" spans="1:17" ht="12" customHeight="1">
      <c r="A3" s="177" t="s">
        <v>141</v>
      </c>
      <c r="B3" s="173" t="s">
        <v>0</v>
      </c>
      <c r="C3" s="182" t="s">
        <v>136</v>
      </c>
      <c r="D3" s="182"/>
      <c r="E3" s="182"/>
      <c r="F3" s="182"/>
      <c r="G3" s="182"/>
      <c r="H3" s="183"/>
      <c r="I3" s="172" t="s">
        <v>137</v>
      </c>
      <c r="J3" s="184"/>
      <c r="K3" s="184"/>
      <c r="L3" s="184"/>
      <c r="M3" s="184"/>
      <c r="N3" s="184"/>
      <c r="O3" s="184"/>
      <c r="P3" s="184"/>
      <c r="Q3" s="176" t="s">
        <v>141</v>
      </c>
    </row>
    <row r="4" spans="1:17" ht="62.45" customHeight="1">
      <c r="A4" s="177"/>
      <c r="B4" s="173"/>
      <c r="C4" s="8" t="s">
        <v>82</v>
      </c>
      <c r="D4" s="8" t="s">
        <v>77</v>
      </c>
      <c r="E4" s="8" t="s">
        <v>138</v>
      </c>
      <c r="F4" s="8" t="s">
        <v>81</v>
      </c>
      <c r="G4" s="8" t="s">
        <v>78</v>
      </c>
      <c r="H4" s="9" t="s">
        <v>79</v>
      </c>
      <c r="I4" s="7" t="s">
        <v>80</v>
      </c>
      <c r="J4" s="8" t="s">
        <v>83</v>
      </c>
      <c r="K4" s="8" t="s">
        <v>84</v>
      </c>
      <c r="L4" s="8" t="s">
        <v>85</v>
      </c>
      <c r="M4" s="8" t="s">
        <v>86</v>
      </c>
      <c r="N4" s="8" t="s">
        <v>87</v>
      </c>
      <c r="O4" s="8" t="s">
        <v>88</v>
      </c>
      <c r="P4" s="8" t="s">
        <v>89</v>
      </c>
      <c r="Q4" s="176"/>
    </row>
    <row r="5" spans="1:17" ht="12" customHeight="1"/>
    <row r="6" spans="1:17" ht="12" customHeight="1">
      <c r="B6" s="179" t="s">
        <v>61</v>
      </c>
      <c r="C6" s="179"/>
      <c r="D6" s="179"/>
      <c r="E6" s="179"/>
      <c r="F6" s="179"/>
      <c r="G6" s="179"/>
      <c r="H6" s="179"/>
      <c r="I6" s="179" t="s">
        <v>61</v>
      </c>
      <c r="J6" s="179"/>
      <c r="K6" s="179"/>
      <c r="L6" s="179"/>
      <c r="M6" s="179"/>
      <c r="N6" s="179"/>
      <c r="O6" s="179"/>
      <c r="P6" s="179"/>
    </row>
    <row r="7" spans="1:17" ht="12" customHeight="1">
      <c r="A7" s="2" t="s">
        <v>142</v>
      </c>
      <c r="B7" s="63">
        <v>302</v>
      </c>
      <c r="C7" s="63">
        <v>9</v>
      </c>
      <c r="D7" s="63">
        <v>6</v>
      </c>
      <c r="E7" s="63">
        <v>14</v>
      </c>
      <c r="F7" s="63">
        <v>10</v>
      </c>
      <c r="G7" s="63">
        <v>21</v>
      </c>
      <c r="H7" s="63">
        <v>25</v>
      </c>
      <c r="I7" s="63">
        <v>14</v>
      </c>
      <c r="J7" s="63">
        <v>44</v>
      </c>
      <c r="K7" s="63">
        <v>23</v>
      </c>
      <c r="L7" s="63">
        <v>2</v>
      </c>
      <c r="M7" s="63">
        <v>13</v>
      </c>
      <c r="N7" s="63">
        <v>39</v>
      </c>
      <c r="O7" s="63">
        <v>58</v>
      </c>
      <c r="P7" s="74">
        <v>24</v>
      </c>
      <c r="Q7" s="14" t="s">
        <v>142</v>
      </c>
    </row>
    <row r="8" spans="1:17" ht="12" customHeight="1">
      <c r="A8" s="2" t="s">
        <v>143</v>
      </c>
      <c r="B8" s="71">
        <v>637</v>
      </c>
      <c r="C8" s="71">
        <v>15</v>
      </c>
      <c r="D8" s="72">
        <v>3</v>
      </c>
      <c r="E8" s="71">
        <v>57</v>
      </c>
      <c r="F8" s="71">
        <v>48</v>
      </c>
      <c r="G8" s="71">
        <v>9</v>
      </c>
      <c r="H8" s="71">
        <v>46</v>
      </c>
      <c r="I8" s="71">
        <v>42</v>
      </c>
      <c r="J8" s="71">
        <v>117</v>
      </c>
      <c r="K8" s="71">
        <v>81</v>
      </c>
      <c r="L8" s="71">
        <v>14</v>
      </c>
      <c r="M8" s="71">
        <v>18</v>
      </c>
      <c r="N8" s="71">
        <v>58</v>
      </c>
      <c r="O8" s="71">
        <v>84</v>
      </c>
      <c r="P8" s="74">
        <v>45</v>
      </c>
      <c r="Q8" s="14" t="s">
        <v>143</v>
      </c>
    </row>
    <row r="9" spans="1:17" ht="12" customHeight="1">
      <c r="A9" s="2" t="s">
        <v>144</v>
      </c>
      <c r="B9" s="71">
        <v>170</v>
      </c>
      <c r="C9" s="72">
        <v>2</v>
      </c>
      <c r="D9" s="63">
        <v>3</v>
      </c>
      <c r="E9" s="71">
        <v>6</v>
      </c>
      <c r="F9" s="72">
        <v>7</v>
      </c>
      <c r="G9" s="72">
        <v>9</v>
      </c>
      <c r="H9" s="71">
        <v>12</v>
      </c>
      <c r="I9" s="72">
        <v>14</v>
      </c>
      <c r="J9" s="71">
        <v>40</v>
      </c>
      <c r="K9" s="71">
        <v>14</v>
      </c>
      <c r="L9" s="63">
        <v>2</v>
      </c>
      <c r="M9" s="71">
        <v>1</v>
      </c>
      <c r="N9" s="71">
        <v>19</v>
      </c>
      <c r="O9" s="71">
        <v>34</v>
      </c>
      <c r="P9" s="74">
        <v>7</v>
      </c>
      <c r="Q9" s="14" t="s">
        <v>144</v>
      </c>
    </row>
    <row r="10" spans="1:17" ht="12" customHeight="1">
      <c r="A10" s="2" t="s">
        <v>145</v>
      </c>
      <c r="B10" s="71">
        <v>259</v>
      </c>
      <c r="C10" s="71">
        <v>18</v>
      </c>
      <c r="D10" s="72">
        <v>3</v>
      </c>
      <c r="E10" s="71">
        <v>7</v>
      </c>
      <c r="F10" s="71">
        <v>8</v>
      </c>
      <c r="G10" s="71">
        <v>19</v>
      </c>
      <c r="H10" s="71">
        <v>26</v>
      </c>
      <c r="I10" s="71">
        <v>29</v>
      </c>
      <c r="J10" s="71">
        <v>64</v>
      </c>
      <c r="K10" s="71">
        <v>10</v>
      </c>
      <c r="L10" s="71">
        <v>1</v>
      </c>
      <c r="M10" s="71">
        <v>1</v>
      </c>
      <c r="N10" s="71">
        <v>24</v>
      </c>
      <c r="O10" s="71">
        <v>30</v>
      </c>
      <c r="P10" s="74">
        <v>19</v>
      </c>
      <c r="Q10" s="14" t="s">
        <v>145</v>
      </c>
    </row>
    <row r="11" spans="1:17" ht="12" customHeight="1">
      <c r="A11" s="6"/>
      <c r="B11" s="71"/>
      <c r="C11" s="71"/>
      <c r="D11" s="71"/>
      <c r="E11" s="71"/>
      <c r="F11" s="71"/>
      <c r="G11" s="71"/>
      <c r="H11" s="71"/>
      <c r="I11" s="71"/>
      <c r="J11" s="71"/>
      <c r="K11" s="71"/>
      <c r="L11" s="71"/>
      <c r="M11" s="71"/>
      <c r="N11" s="71"/>
      <c r="O11" s="71"/>
      <c r="P11" s="74"/>
      <c r="Q11" s="15"/>
    </row>
    <row r="12" spans="1:17" ht="12" customHeight="1">
      <c r="A12" s="2" t="s">
        <v>146</v>
      </c>
      <c r="B12" s="71">
        <v>982</v>
      </c>
      <c r="C12" s="71">
        <v>24</v>
      </c>
      <c r="D12" s="71">
        <v>8</v>
      </c>
      <c r="E12" s="71">
        <v>44</v>
      </c>
      <c r="F12" s="71">
        <v>70</v>
      </c>
      <c r="G12" s="71">
        <v>28</v>
      </c>
      <c r="H12" s="71">
        <v>172</v>
      </c>
      <c r="I12" s="71">
        <v>68</v>
      </c>
      <c r="J12" s="71">
        <v>171</v>
      </c>
      <c r="K12" s="71">
        <v>127</v>
      </c>
      <c r="L12" s="71">
        <v>21</v>
      </c>
      <c r="M12" s="71">
        <v>18</v>
      </c>
      <c r="N12" s="71">
        <v>36</v>
      </c>
      <c r="O12" s="71">
        <v>147</v>
      </c>
      <c r="P12" s="74">
        <v>48</v>
      </c>
      <c r="Q12" s="14" t="s">
        <v>146</v>
      </c>
    </row>
    <row r="13" spans="1:17" ht="12" customHeight="1">
      <c r="A13" s="2" t="s">
        <v>147</v>
      </c>
      <c r="B13" s="71">
        <v>365</v>
      </c>
      <c r="C13" s="71">
        <v>38</v>
      </c>
      <c r="D13" s="63" t="s">
        <v>101</v>
      </c>
      <c r="E13" s="71">
        <v>16</v>
      </c>
      <c r="F13" s="71">
        <v>9</v>
      </c>
      <c r="G13" s="71">
        <v>8</v>
      </c>
      <c r="H13" s="71">
        <v>40</v>
      </c>
      <c r="I13" s="71">
        <v>18</v>
      </c>
      <c r="J13" s="71">
        <v>66</v>
      </c>
      <c r="K13" s="71">
        <v>43</v>
      </c>
      <c r="L13" s="72">
        <v>2</v>
      </c>
      <c r="M13" s="71">
        <v>20</v>
      </c>
      <c r="N13" s="71">
        <v>26</v>
      </c>
      <c r="O13" s="71">
        <v>60</v>
      </c>
      <c r="P13" s="74">
        <v>19</v>
      </c>
      <c r="Q13" s="14" t="s">
        <v>147</v>
      </c>
    </row>
    <row r="14" spans="1:17" ht="12" customHeight="1">
      <c r="A14" s="2" t="s">
        <v>148</v>
      </c>
      <c r="B14" s="71">
        <v>204</v>
      </c>
      <c r="C14" s="71">
        <v>16</v>
      </c>
      <c r="D14" s="63">
        <v>2</v>
      </c>
      <c r="E14" s="72">
        <v>6</v>
      </c>
      <c r="F14" s="72">
        <v>3</v>
      </c>
      <c r="G14" s="72">
        <v>1</v>
      </c>
      <c r="H14" s="71">
        <v>7</v>
      </c>
      <c r="I14" s="71">
        <v>22</v>
      </c>
      <c r="J14" s="71">
        <v>19</v>
      </c>
      <c r="K14" s="71">
        <v>24</v>
      </c>
      <c r="L14" s="71">
        <v>1</v>
      </c>
      <c r="M14" s="72">
        <v>18</v>
      </c>
      <c r="N14" s="72">
        <v>33</v>
      </c>
      <c r="O14" s="72">
        <v>47</v>
      </c>
      <c r="P14" s="74">
        <v>5</v>
      </c>
      <c r="Q14" s="14" t="s">
        <v>148</v>
      </c>
    </row>
    <row r="15" spans="1:17" ht="12" customHeight="1">
      <c r="A15" s="2" t="s">
        <v>149</v>
      </c>
      <c r="B15" s="71">
        <v>432</v>
      </c>
      <c r="C15" s="71">
        <v>25</v>
      </c>
      <c r="D15" s="71">
        <v>9</v>
      </c>
      <c r="E15" s="71">
        <v>14</v>
      </c>
      <c r="F15" s="71">
        <v>18</v>
      </c>
      <c r="G15" s="71">
        <v>11</v>
      </c>
      <c r="H15" s="71">
        <v>39</v>
      </c>
      <c r="I15" s="71">
        <v>20</v>
      </c>
      <c r="J15" s="71">
        <v>65</v>
      </c>
      <c r="K15" s="71">
        <v>38</v>
      </c>
      <c r="L15" s="71">
        <v>9</v>
      </c>
      <c r="M15" s="71">
        <v>16</v>
      </c>
      <c r="N15" s="71">
        <v>55</v>
      </c>
      <c r="O15" s="71">
        <v>100</v>
      </c>
      <c r="P15" s="74">
        <v>13</v>
      </c>
      <c r="Q15" s="14" t="s">
        <v>149</v>
      </c>
    </row>
    <row r="16" spans="1:17" ht="12" customHeight="1">
      <c r="A16" s="2" t="s">
        <v>150</v>
      </c>
      <c r="B16" s="71">
        <v>901</v>
      </c>
      <c r="C16" s="71">
        <v>42</v>
      </c>
      <c r="D16" s="71">
        <v>35</v>
      </c>
      <c r="E16" s="71">
        <v>28</v>
      </c>
      <c r="F16" s="71">
        <v>51</v>
      </c>
      <c r="G16" s="71">
        <v>26</v>
      </c>
      <c r="H16" s="71">
        <v>65</v>
      </c>
      <c r="I16" s="71">
        <v>57</v>
      </c>
      <c r="J16" s="71">
        <v>188</v>
      </c>
      <c r="K16" s="71">
        <v>79</v>
      </c>
      <c r="L16" s="71">
        <v>16</v>
      </c>
      <c r="M16" s="71">
        <v>25</v>
      </c>
      <c r="N16" s="71">
        <v>62</v>
      </c>
      <c r="O16" s="71">
        <v>155</v>
      </c>
      <c r="P16" s="74">
        <v>72</v>
      </c>
      <c r="Q16" s="14" t="s">
        <v>150</v>
      </c>
    </row>
    <row r="17" spans="1:18" ht="12" customHeight="1">
      <c r="A17" s="2" t="s">
        <v>151</v>
      </c>
      <c r="B17" s="71">
        <v>311</v>
      </c>
      <c r="C17" s="71">
        <v>16</v>
      </c>
      <c r="D17" s="72">
        <v>1</v>
      </c>
      <c r="E17" s="71">
        <v>17</v>
      </c>
      <c r="F17" s="71">
        <v>21</v>
      </c>
      <c r="G17" s="71">
        <v>25</v>
      </c>
      <c r="H17" s="71">
        <v>44</v>
      </c>
      <c r="I17" s="71">
        <v>22</v>
      </c>
      <c r="J17" s="71">
        <v>55</v>
      </c>
      <c r="K17" s="71">
        <v>32</v>
      </c>
      <c r="L17" s="71">
        <v>6</v>
      </c>
      <c r="M17" s="71">
        <v>13</v>
      </c>
      <c r="N17" s="71">
        <v>10</v>
      </c>
      <c r="O17" s="71">
        <v>31</v>
      </c>
      <c r="P17" s="74">
        <v>18</v>
      </c>
      <c r="Q17" s="14" t="s">
        <v>151</v>
      </c>
    </row>
    <row r="18" spans="1:18" ht="12" customHeight="1">
      <c r="A18" s="2" t="s">
        <v>152</v>
      </c>
      <c r="B18" s="71">
        <v>77</v>
      </c>
      <c r="C18" s="71">
        <v>4</v>
      </c>
      <c r="D18" s="63" t="s">
        <v>101</v>
      </c>
      <c r="E18" s="71">
        <v>4</v>
      </c>
      <c r="F18" s="71">
        <v>2</v>
      </c>
      <c r="G18" s="71">
        <v>3</v>
      </c>
      <c r="H18" s="72" t="s">
        <v>101</v>
      </c>
      <c r="I18" s="71">
        <v>7</v>
      </c>
      <c r="J18" s="71">
        <v>24</v>
      </c>
      <c r="K18" s="71">
        <v>11</v>
      </c>
      <c r="L18" s="72" t="s">
        <v>101</v>
      </c>
      <c r="M18" s="71">
        <v>3</v>
      </c>
      <c r="N18" s="71">
        <v>8</v>
      </c>
      <c r="O18" s="71">
        <v>6</v>
      </c>
      <c r="P18" s="74">
        <v>5</v>
      </c>
      <c r="Q18" s="14" t="s">
        <v>152</v>
      </c>
    </row>
    <row r="19" spans="1:18" ht="12" customHeight="1">
      <c r="A19" s="2" t="s">
        <v>153</v>
      </c>
      <c r="B19" s="71">
        <v>1037</v>
      </c>
      <c r="C19" s="71">
        <v>54</v>
      </c>
      <c r="D19" s="72">
        <v>3</v>
      </c>
      <c r="E19" s="71">
        <v>53</v>
      </c>
      <c r="F19" s="71">
        <v>38</v>
      </c>
      <c r="G19" s="71">
        <v>26</v>
      </c>
      <c r="H19" s="71">
        <v>104</v>
      </c>
      <c r="I19" s="71">
        <v>25</v>
      </c>
      <c r="J19" s="71">
        <v>180</v>
      </c>
      <c r="K19" s="71">
        <v>105</v>
      </c>
      <c r="L19" s="71">
        <v>27</v>
      </c>
      <c r="M19" s="71">
        <v>36</v>
      </c>
      <c r="N19" s="71">
        <v>66</v>
      </c>
      <c r="O19" s="71">
        <v>173</v>
      </c>
      <c r="P19" s="74">
        <v>147</v>
      </c>
      <c r="Q19" s="14" t="s">
        <v>153</v>
      </c>
    </row>
    <row r="20" spans="1:18" ht="12" customHeight="1">
      <c r="A20" s="2" t="s">
        <v>154</v>
      </c>
      <c r="B20" s="71">
        <v>162</v>
      </c>
      <c r="C20" s="72">
        <v>7</v>
      </c>
      <c r="D20" s="63">
        <v>3</v>
      </c>
      <c r="E20" s="72">
        <v>10</v>
      </c>
      <c r="F20" s="72">
        <v>12</v>
      </c>
      <c r="G20" s="72">
        <v>7</v>
      </c>
      <c r="H20" s="72">
        <v>6</v>
      </c>
      <c r="I20" s="72">
        <v>4</v>
      </c>
      <c r="J20" s="71">
        <v>52</v>
      </c>
      <c r="K20" s="72">
        <v>2</v>
      </c>
      <c r="L20" s="72" t="s">
        <v>101</v>
      </c>
      <c r="M20" s="72">
        <v>4</v>
      </c>
      <c r="N20" s="72">
        <v>20</v>
      </c>
      <c r="O20" s="72">
        <v>21</v>
      </c>
      <c r="P20" s="74">
        <v>14</v>
      </c>
      <c r="Q20" s="14" t="s">
        <v>154</v>
      </c>
    </row>
    <row r="21" spans="1:18" ht="12" customHeight="1">
      <c r="A21" s="2" t="s">
        <v>155</v>
      </c>
      <c r="B21" s="71">
        <v>520</v>
      </c>
      <c r="C21" s="71">
        <v>72</v>
      </c>
      <c r="D21" s="72">
        <v>6</v>
      </c>
      <c r="E21" s="71">
        <v>29</v>
      </c>
      <c r="F21" s="72">
        <v>8</v>
      </c>
      <c r="G21" s="71">
        <v>34</v>
      </c>
      <c r="H21" s="71">
        <v>45</v>
      </c>
      <c r="I21" s="71">
        <v>32</v>
      </c>
      <c r="J21" s="71">
        <v>84</v>
      </c>
      <c r="K21" s="71">
        <v>66</v>
      </c>
      <c r="L21" s="72">
        <v>2</v>
      </c>
      <c r="M21" s="72">
        <v>17</v>
      </c>
      <c r="N21" s="71">
        <v>40</v>
      </c>
      <c r="O21" s="71">
        <v>68</v>
      </c>
      <c r="P21" s="74">
        <v>17</v>
      </c>
      <c r="Q21" s="14" t="s">
        <v>155</v>
      </c>
    </row>
    <row r="22" spans="1:18" ht="12" customHeight="1">
      <c r="A22" s="2" t="s">
        <v>156</v>
      </c>
      <c r="B22" s="64">
        <v>233</v>
      </c>
      <c r="C22" s="64">
        <v>4</v>
      </c>
      <c r="D22" s="63">
        <v>1</v>
      </c>
      <c r="E22" s="64">
        <v>3</v>
      </c>
      <c r="F22" s="64">
        <v>10</v>
      </c>
      <c r="G22" s="63">
        <v>2</v>
      </c>
      <c r="H22" s="64">
        <v>13</v>
      </c>
      <c r="I22" s="64">
        <v>10</v>
      </c>
      <c r="J22" s="64">
        <v>64</v>
      </c>
      <c r="K22" s="64">
        <v>18</v>
      </c>
      <c r="L22" s="63">
        <v>11</v>
      </c>
      <c r="M22" s="64">
        <v>8</v>
      </c>
      <c r="N22" s="64">
        <v>21</v>
      </c>
      <c r="O22" s="64">
        <v>58</v>
      </c>
      <c r="P22" s="65">
        <v>10</v>
      </c>
      <c r="Q22" s="14" t="s">
        <v>156</v>
      </c>
    </row>
    <row r="23" spans="1:18" ht="12" customHeight="1">
      <c r="A23" s="2" t="s">
        <v>157</v>
      </c>
      <c r="B23" s="64">
        <v>180</v>
      </c>
      <c r="C23" s="64">
        <v>13</v>
      </c>
      <c r="D23" s="64">
        <v>1</v>
      </c>
      <c r="E23" s="64">
        <v>5</v>
      </c>
      <c r="F23" s="64">
        <v>12</v>
      </c>
      <c r="G23" s="64">
        <v>3</v>
      </c>
      <c r="H23" s="64">
        <v>11</v>
      </c>
      <c r="I23" s="64">
        <v>9</v>
      </c>
      <c r="J23" s="64">
        <v>40</v>
      </c>
      <c r="K23" s="64">
        <v>18</v>
      </c>
      <c r="L23" s="63">
        <v>4</v>
      </c>
      <c r="M23" s="64">
        <v>13</v>
      </c>
      <c r="N23" s="64">
        <v>5</v>
      </c>
      <c r="O23" s="64">
        <v>32</v>
      </c>
      <c r="P23" s="65">
        <v>14</v>
      </c>
      <c r="Q23" s="14" t="s">
        <v>157</v>
      </c>
    </row>
    <row r="24" spans="1:18" ht="12" customHeight="1">
      <c r="A24" s="2" t="s">
        <v>158</v>
      </c>
      <c r="B24" s="64">
        <v>187</v>
      </c>
      <c r="C24" s="63">
        <v>2</v>
      </c>
      <c r="D24" s="63">
        <v>1</v>
      </c>
      <c r="E24" s="64">
        <v>6</v>
      </c>
      <c r="F24" s="64">
        <v>5</v>
      </c>
      <c r="G24" s="64">
        <v>10</v>
      </c>
      <c r="H24" s="64">
        <v>24</v>
      </c>
      <c r="I24" s="64">
        <v>7</v>
      </c>
      <c r="J24" s="64">
        <v>41</v>
      </c>
      <c r="K24" s="64">
        <v>8</v>
      </c>
      <c r="L24" s="63">
        <v>1</v>
      </c>
      <c r="M24" s="63">
        <v>6</v>
      </c>
      <c r="N24" s="64">
        <v>5</v>
      </c>
      <c r="O24" s="64">
        <v>52</v>
      </c>
      <c r="P24" s="65">
        <v>19</v>
      </c>
      <c r="Q24" s="14" t="s">
        <v>158</v>
      </c>
    </row>
    <row r="25" spans="1:18" ht="12" customHeight="1">
      <c r="A25" s="2" t="s">
        <v>159</v>
      </c>
      <c r="B25" s="64">
        <v>524</v>
      </c>
      <c r="C25" s="64">
        <v>23</v>
      </c>
      <c r="D25" s="63">
        <v>1</v>
      </c>
      <c r="E25" s="64">
        <v>25</v>
      </c>
      <c r="F25" s="63">
        <v>14</v>
      </c>
      <c r="G25" s="63">
        <v>7</v>
      </c>
      <c r="H25" s="64">
        <v>35</v>
      </c>
      <c r="I25" s="64">
        <v>27</v>
      </c>
      <c r="J25" s="64">
        <v>110</v>
      </c>
      <c r="K25" s="64">
        <v>33</v>
      </c>
      <c r="L25" s="63">
        <v>3</v>
      </c>
      <c r="M25" s="64">
        <v>27</v>
      </c>
      <c r="N25" s="64">
        <v>42</v>
      </c>
      <c r="O25" s="63">
        <v>150</v>
      </c>
      <c r="P25" s="65">
        <v>27</v>
      </c>
      <c r="Q25" s="14" t="s">
        <v>159</v>
      </c>
    </row>
    <row r="26" spans="1:18" s="68" customFormat="1" ht="12" customHeight="1">
      <c r="A26" s="70" t="s">
        <v>160</v>
      </c>
      <c r="B26" s="67">
        <v>7483</v>
      </c>
      <c r="C26" s="67">
        <v>384</v>
      </c>
      <c r="D26" s="67">
        <v>86</v>
      </c>
      <c r="E26" s="67">
        <v>344</v>
      </c>
      <c r="F26" s="67">
        <v>346</v>
      </c>
      <c r="G26" s="67">
        <v>249</v>
      </c>
      <c r="H26" s="67">
        <v>714</v>
      </c>
      <c r="I26" s="67">
        <v>427</v>
      </c>
      <c r="J26" s="67">
        <v>1424</v>
      </c>
      <c r="K26" s="67">
        <v>732</v>
      </c>
      <c r="L26" s="67">
        <v>122</v>
      </c>
      <c r="M26" s="67">
        <v>257</v>
      </c>
      <c r="N26" s="67">
        <v>569</v>
      </c>
      <c r="O26" s="67">
        <v>1306</v>
      </c>
      <c r="P26" s="66">
        <v>523</v>
      </c>
      <c r="Q26" s="15" t="s">
        <v>160</v>
      </c>
      <c r="R26" s="139"/>
    </row>
    <row r="27" spans="1:18" ht="12" customHeight="1">
      <c r="Q27" s="75"/>
    </row>
    <row r="28" spans="1:18" ht="12" customHeight="1">
      <c r="B28" s="179" t="s">
        <v>66</v>
      </c>
      <c r="C28" s="179"/>
      <c r="D28" s="179"/>
      <c r="E28" s="179"/>
      <c r="F28" s="179"/>
      <c r="G28" s="179"/>
      <c r="H28" s="179"/>
      <c r="I28" s="179" t="s">
        <v>66</v>
      </c>
      <c r="J28" s="179"/>
      <c r="K28" s="179"/>
      <c r="L28" s="179"/>
      <c r="M28" s="179"/>
      <c r="N28" s="179"/>
      <c r="O28" s="179"/>
      <c r="P28" s="179"/>
    </row>
    <row r="29" spans="1:18" ht="12" customHeight="1">
      <c r="A29" s="2" t="s">
        <v>142</v>
      </c>
      <c r="B29" s="63">
        <v>23</v>
      </c>
      <c r="C29" s="63" t="s">
        <v>101</v>
      </c>
      <c r="D29" s="63" t="s">
        <v>101</v>
      </c>
      <c r="E29" s="63">
        <v>3</v>
      </c>
      <c r="F29" s="63">
        <v>5</v>
      </c>
      <c r="G29" s="63">
        <v>1</v>
      </c>
      <c r="H29" s="63" t="s">
        <v>101</v>
      </c>
      <c r="I29" s="63" t="s">
        <v>101</v>
      </c>
      <c r="J29" s="63">
        <v>6</v>
      </c>
      <c r="K29" s="63" t="s">
        <v>101</v>
      </c>
      <c r="L29" s="63" t="s">
        <v>101</v>
      </c>
      <c r="M29" s="63" t="s">
        <v>101</v>
      </c>
      <c r="N29" s="63" t="s">
        <v>101</v>
      </c>
      <c r="O29" s="63">
        <v>5</v>
      </c>
      <c r="P29" s="74">
        <v>3</v>
      </c>
      <c r="Q29" s="14" t="s">
        <v>142</v>
      </c>
    </row>
    <row r="30" spans="1:18" ht="12" customHeight="1">
      <c r="A30" s="2" t="s">
        <v>143</v>
      </c>
      <c r="B30" s="71">
        <v>310</v>
      </c>
      <c r="C30" s="71">
        <v>14</v>
      </c>
      <c r="D30" s="63">
        <v>1</v>
      </c>
      <c r="E30" s="71">
        <v>43</v>
      </c>
      <c r="F30" s="71">
        <v>43</v>
      </c>
      <c r="G30" s="72">
        <v>2</v>
      </c>
      <c r="H30" s="71">
        <v>17</v>
      </c>
      <c r="I30" s="71">
        <v>19</v>
      </c>
      <c r="J30" s="71">
        <v>46</v>
      </c>
      <c r="K30" s="71">
        <v>39</v>
      </c>
      <c r="L30" s="71">
        <v>10</v>
      </c>
      <c r="M30" s="71">
        <v>14</v>
      </c>
      <c r="N30" s="71">
        <v>21</v>
      </c>
      <c r="O30" s="71">
        <v>25</v>
      </c>
      <c r="P30" s="74">
        <v>16</v>
      </c>
      <c r="Q30" s="14" t="s">
        <v>143</v>
      </c>
    </row>
    <row r="31" spans="1:18" ht="12" customHeight="1">
      <c r="A31" s="2" t="s">
        <v>144</v>
      </c>
      <c r="B31" s="71">
        <v>67</v>
      </c>
      <c r="C31" s="72" t="s">
        <v>101</v>
      </c>
      <c r="D31" s="63">
        <v>2</v>
      </c>
      <c r="E31" s="71">
        <v>3</v>
      </c>
      <c r="F31" s="72">
        <v>5</v>
      </c>
      <c r="G31" s="63">
        <v>1</v>
      </c>
      <c r="H31" s="71">
        <v>4</v>
      </c>
      <c r="I31" s="72">
        <v>10</v>
      </c>
      <c r="J31" s="71">
        <v>13</v>
      </c>
      <c r="K31" s="71">
        <v>9</v>
      </c>
      <c r="L31" s="63">
        <v>1</v>
      </c>
      <c r="M31" s="72" t="s">
        <v>101</v>
      </c>
      <c r="N31" s="71">
        <v>8</v>
      </c>
      <c r="O31" s="71">
        <v>10</v>
      </c>
      <c r="P31" s="74">
        <v>1</v>
      </c>
      <c r="Q31" s="14" t="s">
        <v>144</v>
      </c>
    </row>
    <row r="32" spans="1:18" ht="12" customHeight="1">
      <c r="A32" s="2" t="s">
        <v>145</v>
      </c>
      <c r="B32" s="71">
        <v>80</v>
      </c>
      <c r="C32" s="63">
        <v>13</v>
      </c>
      <c r="D32" s="63" t="s">
        <v>101</v>
      </c>
      <c r="E32" s="71">
        <v>5</v>
      </c>
      <c r="F32" s="72">
        <v>2</v>
      </c>
      <c r="G32" s="72">
        <v>6</v>
      </c>
      <c r="H32" s="71">
        <v>8</v>
      </c>
      <c r="I32" s="71">
        <v>12</v>
      </c>
      <c r="J32" s="71">
        <v>13</v>
      </c>
      <c r="K32" s="72">
        <v>4</v>
      </c>
      <c r="L32" s="63">
        <v>1</v>
      </c>
      <c r="M32" s="71">
        <v>1</v>
      </c>
      <c r="N32" s="71">
        <v>4</v>
      </c>
      <c r="O32" s="72">
        <v>5</v>
      </c>
      <c r="P32" s="74">
        <v>6</v>
      </c>
      <c r="Q32" s="14" t="s">
        <v>145</v>
      </c>
    </row>
    <row r="33" spans="1:18" ht="12" customHeight="1">
      <c r="A33" s="6"/>
      <c r="B33" s="71"/>
      <c r="C33" s="71"/>
      <c r="D33" s="71"/>
      <c r="E33" s="71"/>
      <c r="F33" s="71"/>
      <c r="G33" s="71"/>
      <c r="H33" s="71"/>
      <c r="I33" s="71"/>
      <c r="J33" s="71"/>
      <c r="K33" s="71"/>
      <c r="L33" s="71"/>
      <c r="M33" s="71"/>
      <c r="N33" s="71"/>
      <c r="O33" s="71"/>
      <c r="P33" s="74"/>
      <c r="Q33" s="15"/>
    </row>
    <row r="34" spans="1:18" ht="12" customHeight="1">
      <c r="A34" s="2" t="s">
        <v>146</v>
      </c>
      <c r="B34" s="71">
        <v>450</v>
      </c>
      <c r="C34" s="71">
        <v>16</v>
      </c>
      <c r="D34" s="72" t="s">
        <v>101</v>
      </c>
      <c r="E34" s="71">
        <v>33</v>
      </c>
      <c r="F34" s="71">
        <v>53</v>
      </c>
      <c r="G34" s="71">
        <v>18</v>
      </c>
      <c r="H34" s="71">
        <v>60</v>
      </c>
      <c r="I34" s="71">
        <v>40</v>
      </c>
      <c r="J34" s="71">
        <v>63</v>
      </c>
      <c r="K34" s="71">
        <v>49</v>
      </c>
      <c r="L34" s="71">
        <v>15</v>
      </c>
      <c r="M34" s="71">
        <v>10</v>
      </c>
      <c r="N34" s="71">
        <v>21</v>
      </c>
      <c r="O34" s="71">
        <v>60</v>
      </c>
      <c r="P34" s="74">
        <v>12</v>
      </c>
      <c r="Q34" s="14" t="s">
        <v>146</v>
      </c>
    </row>
    <row r="35" spans="1:18" ht="12" customHeight="1">
      <c r="A35" s="2" t="s">
        <v>147</v>
      </c>
      <c r="B35" s="71">
        <v>127</v>
      </c>
      <c r="C35" s="71">
        <v>14</v>
      </c>
      <c r="D35" s="63" t="s">
        <v>101</v>
      </c>
      <c r="E35" s="71">
        <v>13</v>
      </c>
      <c r="F35" s="72">
        <v>5</v>
      </c>
      <c r="G35" s="71">
        <v>4</v>
      </c>
      <c r="H35" s="71">
        <v>12</v>
      </c>
      <c r="I35" s="71">
        <v>9</v>
      </c>
      <c r="J35" s="71">
        <v>16</v>
      </c>
      <c r="K35" s="71">
        <v>14</v>
      </c>
      <c r="L35" s="63">
        <v>1</v>
      </c>
      <c r="M35" s="71">
        <v>5</v>
      </c>
      <c r="N35" s="71">
        <v>13</v>
      </c>
      <c r="O35" s="71">
        <v>12</v>
      </c>
      <c r="P35" s="74">
        <v>9</v>
      </c>
      <c r="Q35" s="14" t="s">
        <v>147</v>
      </c>
    </row>
    <row r="36" spans="1:18" ht="12" customHeight="1">
      <c r="A36" s="2" t="s">
        <v>148</v>
      </c>
      <c r="B36" s="71">
        <v>25</v>
      </c>
      <c r="C36" s="71">
        <v>5</v>
      </c>
      <c r="D36" s="63">
        <v>1</v>
      </c>
      <c r="E36" s="72" t="s">
        <v>101</v>
      </c>
      <c r="F36" s="72">
        <v>1</v>
      </c>
      <c r="G36" s="63" t="s">
        <v>101</v>
      </c>
      <c r="H36" s="71">
        <v>2</v>
      </c>
      <c r="I36" s="71">
        <v>2</v>
      </c>
      <c r="J36" s="71">
        <v>3</v>
      </c>
      <c r="K36" s="71">
        <v>4</v>
      </c>
      <c r="L36" s="71">
        <v>1</v>
      </c>
      <c r="M36" s="72" t="s">
        <v>101</v>
      </c>
      <c r="N36" s="63">
        <v>4</v>
      </c>
      <c r="O36" s="72">
        <v>1</v>
      </c>
      <c r="P36" s="74">
        <v>1</v>
      </c>
      <c r="Q36" s="14" t="s">
        <v>148</v>
      </c>
    </row>
    <row r="37" spans="1:18" ht="12" customHeight="1">
      <c r="A37" s="2" t="s">
        <v>149</v>
      </c>
      <c r="B37" s="71">
        <v>75</v>
      </c>
      <c r="C37" s="63">
        <v>4</v>
      </c>
      <c r="D37" s="63">
        <v>1</v>
      </c>
      <c r="E37" s="63">
        <v>5</v>
      </c>
      <c r="F37" s="71">
        <v>6</v>
      </c>
      <c r="G37" s="71">
        <v>3</v>
      </c>
      <c r="H37" s="71">
        <v>11</v>
      </c>
      <c r="I37" s="72">
        <v>8</v>
      </c>
      <c r="J37" s="71">
        <v>5</v>
      </c>
      <c r="K37" s="71">
        <v>1</v>
      </c>
      <c r="L37" s="71">
        <v>6</v>
      </c>
      <c r="M37" s="63">
        <v>1</v>
      </c>
      <c r="N37" s="71">
        <v>1</v>
      </c>
      <c r="O37" s="63">
        <v>21</v>
      </c>
      <c r="P37" s="74">
        <v>2</v>
      </c>
      <c r="Q37" s="14" t="s">
        <v>149</v>
      </c>
    </row>
    <row r="38" spans="1:18" ht="12" customHeight="1">
      <c r="A38" s="2" t="s">
        <v>150</v>
      </c>
      <c r="B38" s="71">
        <v>224</v>
      </c>
      <c r="C38" s="71">
        <v>15</v>
      </c>
      <c r="D38" s="63">
        <v>6</v>
      </c>
      <c r="E38" s="71">
        <v>16</v>
      </c>
      <c r="F38" s="71">
        <v>16</v>
      </c>
      <c r="G38" s="71">
        <v>2</v>
      </c>
      <c r="H38" s="71">
        <v>17</v>
      </c>
      <c r="I38" s="71">
        <v>23</v>
      </c>
      <c r="J38" s="71">
        <v>50</v>
      </c>
      <c r="K38" s="71">
        <v>18</v>
      </c>
      <c r="L38" s="71">
        <v>10</v>
      </c>
      <c r="M38" s="71">
        <v>4</v>
      </c>
      <c r="N38" s="71">
        <v>16</v>
      </c>
      <c r="O38" s="71">
        <v>17</v>
      </c>
      <c r="P38" s="74">
        <v>14</v>
      </c>
      <c r="Q38" s="14" t="s">
        <v>150</v>
      </c>
    </row>
    <row r="39" spans="1:18" ht="12" customHeight="1">
      <c r="A39" s="2" t="s">
        <v>151</v>
      </c>
      <c r="B39" s="71">
        <v>169</v>
      </c>
      <c r="C39" s="71">
        <v>14</v>
      </c>
      <c r="D39" s="72" t="s">
        <v>101</v>
      </c>
      <c r="E39" s="71">
        <v>17</v>
      </c>
      <c r="F39" s="71">
        <v>14</v>
      </c>
      <c r="G39" s="71">
        <v>12</v>
      </c>
      <c r="H39" s="71">
        <v>27</v>
      </c>
      <c r="I39" s="71">
        <v>14</v>
      </c>
      <c r="J39" s="71">
        <v>24</v>
      </c>
      <c r="K39" s="71">
        <v>16</v>
      </c>
      <c r="L39" s="71">
        <v>3</v>
      </c>
      <c r="M39" s="71">
        <v>6</v>
      </c>
      <c r="N39" s="71">
        <v>7</v>
      </c>
      <c r="O39" s="71">
        <v>5</v>
      </c>
      <c r="P39" s="74">
        <v>10</v>
      </c>
      <c r="Q39" s="14" t="s">
        <v>151</v>
      </c>
    </row>
    <row r="40" spans="1:18" ht="12" customHeight="1">
      <c r="A40" s="2" t="s">
        <v>152</v>
      </c>
      <c r="B40" s="71">
        <v>19</v>
      </c>
      <c r="C40" s="72" t="s">
        <v>101</v>
      </c>
      <c r="D40" s="63" t="s">
        <v>101</v>
      </c>
      <c r="E40" s="72" t="s">
        <v>101</v>
      </c>
      <c r="F40" s="63" t="s">
        <v>101</v>
      </c>
      <c r="G40" s="72" t="s">
        <v>101</v>
      </c>
      <c r="H40" s="72" t="s">
        <v>101</v>
      </c>
      <c r="I40" s="71">
        <v>2</v>
      </c>
      <c r="J40" s="71">
        <v>8</v>
      </c>
      <c r="K40" s="71">
        <v>2</v>
      </c>
      <c r="L40" s="72" t="s">
        <v>101</v>
      </c>
      <c r="M40" s="63">
        <v>1</v>
      </c>
      <c r="N40" s="71">
        <v>1</v>
      </c>
      <c r="O40" s="72">
        <v>1</v>
      </c>
      <c r="P40" s="74">
        <v>4</v>
      </c>
      <c r="Q40" s="14" t="s">
        <v>152</v>
      </c>
    </row>
    <row r="41" spans="1:18" ht="12" customHeight="1">
      <c r="A41" s="2" t="s">
        <v>153</v>
      </c>
      <c r="B41" s="71">
        <v>410</v>
      </c>
      <c r="C41" s="71">
        <v>17</v>
      </c>
      <c r="D41" s="63">
        <v>3</v>
      </c>
      <c r="E41" s="71">
        <v>41</v>
      </c>
      <c r="F41" s="71">
        <v>31</v>
      </c>
      <c r="G41" s="71">
        <v>11</v>
      </c>
      <c r="H41" s="71">
        <v>48</v>
      </c>
      <c r="I41" s="71">
        <v>12</v>
      </c>
      <c r="J41" s="71">
        <v>90</v>
      </c>
      <c r="K41" s="71">
        <v>28</v>
      </c>
      <c r="L41" s="71">
        <v>16</v>
      </c>
      <c r="M41" s="71">
        <v>5</v>
      </c>
      <c r="N41" s="71">
        <v>10</v>
      </c>
      <c r="O41" s="71">
        <v>45</v>
      </c>
      <c r="P41" s="74">
        <v>53</v>
      </c>
      <c r="Q41" s="14" t="s">
        <v>153</v>
      </c>
    </row>
    <row r="42" spans="1:18" ht="12" customHeight="1">
      <c r="A42" s="2" t="s">
        <v>154</v>
      </c>
      <c r="B42" s="71">
        <v>71</v>
      </c>
      <c r="C42" s="72">
        <v>4</v>
      </c>
      <c r="D42" s="63">
        <v>2</v>
      </c>
      <c r="E42" s="72">
        <v>5</v>
      </c>
      <c r="F42" s="72">
        <v>8</v>
      </c>
      <c r="G42" s="72">
        <v>1</v>
      </c>
      <c r="H42" s="72">
        <v>5</v>
      </c>
      <c r="I42" s="72">
        <v>2</v>
      </c>
      <c r="J42" s="71">
        <v>25</v>
      </c>
      <c r="K42" s="72" t="s">
        <v>101</v>
      </c>
      <c r="L42" s="63" t="s">
        <v>101</v>
      </c>
      <c r="M42" s="63">
        <v>2</v>
      </c>
      <c r="N42" s="72">
        <v>8</v>
      </c>
      <c r="O42" s="72">
        <v>4</v>
      </c>
      <c r="P42" s="74">
        <v>5</v>
      </c>
      <c r="Q42" s="14" t="s">
        <v>154</v>
      </c>
    </row>
    <row r="43" spans="1:18" ht="12" customHeight="1">
      <c r="A43" s="2" t="s">
        <v>155</v>
      </c>
      <c r="B43" s="71">
        <v>225</v>
      </c>
      <c r="C43" s="71">
        <v>32</v>
      </c>
      <c r="D43" s="72">
        <v>2</v>
      </c>
      <c r="E43" s="71">
        <v>23</v>
      </c>
      <c r="F43" s="72">
        <v>2</v>
      </c>
      <c r="G43" s="63">
        <v>22</v>
      </c>
      <c r="H43" s="71">
        <v>25</v>
      </c>
      <c r="I43" s="71">
        <v>9</v>
      </c>
      <c r="J43" s="71">
        <v>38</v>
      </c>
      <c r="K43" s="71">
        <v>18</v>
      </c>
      <c r="L43" s="72">
        <v>2</v>
      </c>
      <c r="M43" s="72">
        <v>9</v>
      </c>
      <c r="N43" s="71">
        <v>16</v>
      </c>
      <c r="O43" s="63">
        <v>20</v>
      </c>
      <c r="P43" s="74">
        <v>7</v>
      </c>
      <c r="Q43" s="14" t="s">
        <v>155</v>
      </c>
    </row>
    <row r="44" spans="1:18" ht="12" customHeight="1">
      <c r="A44" s="2" t="s">
        <v>156</v>
      </c>
      <c r="B44" s="64">
        <v>95</v>
      </c>
      <c r="C44" s="63">
        <v>4</v>
      </c>
      <c r="D44" s="63">
        <v>1</v>
      </c>
      <c r="E44" s="63">
        <v>2</v>
      </c>
      <c r="F44" s="64">
        <v>8</v>
      </c>
      <c r="G44" s="63">
        <v>2</v>
      </c>
      <c r="H44" s="63">
        <v>7</v>
      </c>
      <c r="I44" s="64">
        <v>6</v>
      </c>
      <c r="J44" s="64">
        <v>25</v>
      </c>
      <c r="K44" s="64">
        <v>10</v>
      </c>
      <c r="L44" s="63">
        <v>8</v>
      </c>
      <c r="M44" s="64">
        <v>3</v>
      </c>
      <c r="N44" s="63">
        <v>6</v>
      </c>
      <c r="O44" s="64">
        <v>12</v>
      </c>
      <c r="P44" s="65">
        <v>1</v>
      </c>
      <c r="Q44" s="14" t="s">
        <v>156</v>
      </c>
    </row>
    <row r="45" spans="1:18" ht="12" customHeight="1">
      <c r="A45" s="2" t="s">
        <v>157</v>
      </c>
      <c r="B45" s="64">
        <v>66</v>
      </c>
      <c r="C45" s="64">
        <v>2</v>
      </c>
      <c r="D45" s="63">
        <v>1</v>
      </c>
      <c r="E45" s="64">
        <v>3</v>
      </c>
      <c r="F45" s="64">
        <v>8</v>
      </c>
      <c r="G45" s="63" t="s">
        <v>101</v>
      </c>
      <c r="H45" s="63" t="s">
        <v>101</v>
      </c>
      <c r="I45" s="64">
        <v>2</v>
      </c>
      <c r="J45" s="64">
        <v>18</v>
      </c>
      <c r="K45" s="64">
        <v>7</v>
      </c>
      <c r="L45" s="63">
        <v>1</v>
      </c>
      <c r="M45" s="64">
        <v>3</v>
      </c>
      <c r="N45" s="64">
        <v>5</v>
      </c>
      <c r="O45" s="64">
        <v>11</v>
      </c>
      <c r="P45" s="65">
        <v>5</v>
      </c>
      <c r="Q45" s="14" t="s">
        <v>157</v>
      </c>
    </row>
    <row r="46" spans="1:18" ht="12" customHeight="1">
      <c r="A46" s="2" t="s">
        <v>158</v>
      </c>
      <c r="B46" s="64">
        <v>46</v>
      </c>
      <c r="C46" s="63" t="s">
        <v>101</v>
      </c>
      <c r="D46" s="63" t="s">
        <v>101</v>
      </c>
      <c r="E46" s="64">
        <v>4</v>
      </c>
      <c r="F46" s="63" t="s">
        <v>101</v>
      </c>
      <c r="G46" s="63">
        <v>3</v>
      </c>
      <c r="H46" s="64">
        <v>9</v>
      </c>
      <c r="I46" s="64">
        <v>2</v>
      </c>
      <c r="J46" s="64">
        <v>12</v>
      </c>
      <c r="K46" s="63">
        <v>2</v>
      </c>
      <c r="L46" s="63" t="s">
        <v>101</v>
      </c>
      <c r="M46" s="63">
        <v>2</v>
      </c>
      <c r="N46" s="63" t="s">
        <v>101</v>
      </c>
      <c r="O46" s="64">
        <v>6</v>
      </c>
      <c r="P46" s="65">
        <v>6</v>
      </c>
      <c r="Q46" s="14" t="s">
        <v>158</v>
      </c>
    </row>
    <row r="47" spans="1:18" ht="12" customHeight="1">
      <c r="A47" s="2" t="s">
        <v>159</v>
      </c>
      <c r="B47" s="64">
        <v>260</v>
      </c>
      <c r="C47" s="64">
        <v>12</v>
      </c>
      <c r="D47" s="63">
        <v>1</v>
      </c>
      <c r="E47" s="64">
        <v>21</v>
      </c>
      <c r="F47" s="63">
        <v>12</v>
      </c>
      <c r="G47" s="63">
        <v>7</v>
      </c>
      <c r="H47" s="64">
        <v>21</v>
      </c>
      <c r="I47" s="64">
        <v>19</v>
      </c>
      <c r="J47" s="64">
        <v>62</v>
      </c>
      <c r="K47" s="64">
        <v>21</v>
      </c>
      <c r="L47" s="63">
        <v>3</v>
      </c>
      <c r="M47" s="64">
        <v>15</v>
      </c>
      <c r="N47" s="64">
        <v>22</v>
      </c>
      <c r="O47" s="63">
        <v>36</v>
      </c>
      <c r="P47" s="65">
        <v>8</v>
      </c>
      <c r="Q47" s="14" t="s">
        <v>159</v>
      </c>
    </row>
    <row r="48" spans="1:18" s="68" customFormat="1" ht="12" customHeight="1">
      <c r="A48" s="70" t="s">
        <v>160</v>
      </c>
      <c r="B48" s="67">
        <v>2742</v>
      </c>
      <c r="C48" s="67">
        <v>166</v>
      </c>
      <c r="D48" s="67">
        <v>21</v>
      </c>
      <c r="E48" s="67">
        <v>237</v>
      </c>
      <c r="F48" s="67">
        <v>219</v>
      </c>
      <c r="G48" s="67">
        <v>95</v>
      </c>
      <c r="H48" s="67">
        <v>273</v>
      </c>
      <c r="I48" s="67">
        <v>191</v>
      </c>
      <c r="J48" s="67">
        <v>517</v>
      </c>
      <c r="K48" s="67">
        <v>242</v>
      </c>
      <c r="L48" s="67">
        <v>78</v>
      </c>
      <c r="M48" s="67">
        <v>81</v>
      </c>
      <c r="N48" s="67">
        <v>163</v>
      </c>
      <c r="O48" s="67">
        <v>296</v>
      </c>
      <c r="P48" s="66">
        <v>163</v>
      </c>
      <c r="Q48" s="15" t="s">
        <v>160</v>
      </c>
      <c r="R48" s="139"/>
    </row>
  </sheetData>
  <mergeCells count="10">
    <mergeCell ref="I28:P28"/>
    <mergeCell ref="B28:H28"/>
    <mergeCell ref="A1:H1"/>
    <mergeCell ref="A3:A4"/>
    <mergeCell ref="B3:B4"/>
    <mergeCell ref="Q3:Q4"/>
    <mergeCell ref="C3:H3"/>
    <mergeCell ref="I3:P3"/>
    <mergeCell ref="B6:H6"/>
    <mergeCell ref="I6:P6"/>
  </mergeCells>
  <phoneticPr fontId="1" type="noConversion"/>
  <hyperlinks>
    <hyperlink ref="A1:H1" location="Inhaltsverzeichnis!E35" display="Inhaltsverzeichnis!E35" xr:uid="{00000000-0004-0000-0F00-000000000000}"/>
  </hyperlinks>
  <pageMargins left="0.59055118110236227" right="0.59055118110236227" top="0.78740157480314965" bottom="0.59055118110236227" header="0.31496062992125984" footer="0.23622047244094491"/>
  <pageSetup paperSize="9" firstPageNumber="38"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8" max="1048575" man="1"/>
  </colBreaks>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50"/>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ColWidth="11.5703125" defaultRowHeight="11.25"/>
  <cols>
    <col min="1" max="1" width="24.7109375" style="1" customWidth="1"/>
    <col min="2" max="6" width="13.28515625" style="1" customWidth="1"/>
    <col min="7" max="10" width="15.7109375" style="1" customWidth="1"/>
    <col min="11" max="11" width="24.7109375" style="1" customWidth="1"/>
    <col min="12" max="12" width="11.5703125" style="139"/>
    <col min="13" max="16384" width="11.5703125" style="1"/>
  </cols>
  <sheetData>
    <row r="1" spans="1:11" ht="24" customHeight="1">
      <c r="A1" s="167" t="s">
        <v>339</v>
      </c>
      <c r="B1" s="167"/>
      <c r="C1" s="167"/>
      <c r="D1" s="167"/>
      <c r="E1" s="167"/>
      <c r="F1" s="167"/>
      <c r="G1" s="20"/>
      <c r="H1" s="20"/>
      <c r="I1" s="20"/>
    </row>
    <row r="2" spans="1:11" ht="12" customHeight="1"/>
    <row r="3" spans="1:11" ht="12" customHeight="1">
      <c r="A3" s="177" t="s">
        <v>141</v>
      </c>
      <c r="B3" s="173" t="s">
        <v>0</v>
      </c>
      <c r="C3" s="173" t="s">
        <v>47</v>
      </c>
      <c r="D3" s="183" t="s">
        <v>55</v>
      </c>
      <c r="E3" s="170"/>
      <c r="F3" s="170"/>
      <c r="G3" s="171" t="s">
        <v>54</v>
      </c>
      <c r="H3" s="171"/>
      <c r="I3" s="171"/>
      <c r="J3" s="172"/>
      <c r="K3" s="176" t="s">
        <v>141</v>
      </c>
    </row>
    <row r="4" spans="1:11" ht="62.45" customHeight="1">
      <c r="A4" s="177"/>
      <c r="B4" s="173"/>
      <c r="C4" s="173"/>
      <c r="D4" s="8" t="s">
        <v>50</v>
      </c>
      <c r="E4" s="8" t="s">
        <v>49</v>
      </c>
      <c r="F4" s="9" t="s">
        <v>213</v>
      </c>
      <c r="G4" s="7" t="s">
        <v>52</v>
      </c>
      <c r="H4" s="7" t="s">
        <v>53</v>
      </c>
      <c r="I4" s="8" t="s">
        <v>133</v>
      </c>
      <c r="J4" s="8" t="s">
        <v>56</v>
      </c>
      <c r="K4" s="176"/>
    </row>
    <row r="5" spans="1:11" ht="12" customHeight="1"/>
    <row r="6" spans="1:11" ht="12" customHeight="1">
      <c r="B6" s="179" t="s">
        <v>61</v>
      </c>
      <c r="C6" s="179"/>
      <c r="D6" s="179"/>
      <c r="E6" s="179"/>
      <c r="F6" s="179"/>
      <c r="G6" s="179" t="s">
        <v>61</v>
      </c>
      <c r="H6" s="179"/>
      <c r="I6" s="179"/>
      <c r="J6" s="179"/>
    </row>
    <row r="7" spans="1:11" ht="12" customHeight="1">
      <c r="A7" s="2" t="s">
        <v>142</v>
      </c>
      <c r="B7" s="63">
        <v>302</v>
      </c>
      <c r="C7" s="63">
        <v>303</v>
      </c>
      <c r="D7" s="63">
        <v>6</v>
      </c>
      <c r="E7" s="63">
        <v>2</v>
      </c>
      <c r="F7" s="63">
        <v>59</v>
      </c>
      <c r="G7" s="63">
        <v>2</v>
      </c>
      <c r="H7" s="63" t="s">
        <v>101</v>
      </c>
      <c r="I7" s="63">
        <v>1</v>
      </c>
      <c r="J7" s="74">
        <v>233</v>
      </c>
      <c r="K7" s="14" t="s">
        <v>142</v>
      </c>
    </row>
    <row r="8" spans="1:11" ht="12" customHeight="1">
      <c r="A8" s="2" t="s">
        <v>143</v>
      </c>
      <c r="B8" s="71">
        <v>637</v>
      </c>
      <c r="C8" s="71">
        <v>640</v>
      </c>
      <c r="D8" s="71">
        <v>41</v>
      </c>
      <c r="E8" s="71">
        <v>11</v>
      </c>
      <c r="F8" s="71">
        <v>264</v>
      </c>
      <c r="G8" s="71">
        <v>15</v>
      </c>
      <c r="H8" s="63">
        <v>2</v>
      </c>
      <c r="I8" s="71">
        <v>8</v>
      </c>
      <c r="J8" s="74">
        <v>299</v>
      </c>
      <c r="K8" s="14" t="s">
        <v>143</v>
      </c>
    </row>
    <row r="9" spans="1:11" ht="12" customHeight="1">
      <c r="A9" s="2" t="s">
        <v>144</v>
      </c>
      <c r="B9" s="71">
        <v>170</v>
      </c>
      <c r="C9" s="71">
        <v>170</v>
      </c>
      <c r="D9" s="71">
        <v>5</v>
      </c>
      <c r="E9" s="63" t="s">
        <v>101</v>
      </c>
      <c r="F9" s="71">
        <v>70</v>
      </c>
      <c r="G9" s="72">
        <v>1</v>
      </c>
      <c r="H9" s="63" t="s">
        <v>101</v>
      </c>
      <c r="I9" s="63" t="s">
        <v>101</v>
      </c>
      <c r="J9" s="74">
        <v>94</v>
      </c>
      <c r="K9" s="14" t="s">
        <v>144</v>
      </c>
    </row>
    <row r="10" spans="1:11" ht="12" customHeight="1">
      <c r="A10" s="2" t="s">
        <v>145</v>
      </c>
      <c r="B10" s="71">
        <v>259</v>
      </c>
      <c r="C10" s="71">
        <v>262</v>
      </c>
      <c r="D10" s="71">
        <v>66</v>
      </c>
      <c r="E10" s="63">
        <v>2</v>
      </c>
      <c r="F10" s="71">
        <v>69</v>
      </c>
      <c r="G10" s="71">
        <v>3</v>
      </c>
      <c r="H10" s="72">
        <v>3</v>
      </c>
      <c r="I10" s="72">
        <v>2</v>
      </c>
      <c r="J10" s="74">
        <v>117</v>
      </c>
      <c r="K10" s="14" t="s">
        <v>145</v>
      </c>
    </row>
    <row r="11" spans="1:11" ht="12" customHeight="1">
      <c r="A11" s="6"/>
      <c r="B11" s="71"/>
      <c r="C11" s="71"/>
      <c r="D11" s="71"/>
      <c r="E11" s="71"/>
      <c r="F11" s="71"/>
      <c r="G11" s="71"/>
      <c r="H11" s="71"/>
      <c r="I11" s="71"/>
      <c r="J11" s="74"/>
      <c r="K11" s="15"/>
    </row>
    <row r="12" spans="1:11" ht="12" customHeight="1">
      <c r="A12" s="2" t="s">
        <v>146</v>
      </c>
      <c r="B12" s="71">
        <v>982</v>
      </c>
      <c r="C12" s="71">
        <v>999</v>
      </c>
      <c r="D12" s="72">
        <v>8</v>
      </c>
      <c r="E12" s="72" t="s">
        <v>101</v>
      </c>
      <c r="F12" s="71">
        <v>229</v>
      </c>
      <c r="G12" s="71">
        <v>38</v>
      </c>
      <c r="H12" s="72">
        <v>13</v>
      </c>
      <c r="I12" s="71">
        <v>35</v>
      </c>
      <c r="J12" s="74">
        <v>676</v>
      </c>
      <c r="K12" s="14" t="s">
        <v>146</v>
      </c>
    </row>
    <row r="13" spans="1:11" ht="12" customHeight="1">
      <c r="A13" s="2" t="s">
        <v>147</v>
      </c>
      <c r="B13" s="71">
        <v>365</v>
      </c>
      <c r="C13" s="71">
        <v>374</v>
      </c>
      <c r="D13" s="71">
        <v>34</v>
      </c>
      <c r="E13" s="63" t="s">
        <v>101</v>
      </c>
      <c r="F13" s="71">
        <v>61</v>
      </c>
      <c r="G13" s="71">
        <v>14</v>
      </c>
      <c r="H13" s="63">
        <v>1</v>
      </c>
      <c r="I13" s="71">
        <v>1</v>
      </c>
      <c r="J13" s="74">
        <v>263</v>
      </c>
      <c r="K13" s="14" t="s">
        <v>147</v>
      </c>
    </row>
    <row r="14" spans="1:11" ht="12" customHeight="1">
      <c r="A14" s="2" t="s">
        <v>148</v>
      </c>
      <c r="B14" s="71">
        <v>204</v>
      </c>
      <c r="C14" s="71">
        <v>205</v>
      </c>
      <c r="D14" s="72">
        <v>7</v>
      </c>
      <c r="E14" s="63" t="s">
        <v>101</v>
      </c>
      <c r="F14" s="71">
        <v>36</v>
      </c>
      <c r="G14" s="71">
        <v>6</v>
      </c>
      <c r="H14" s="72">
        <v>1</v>
      </c>
      <c r="I14" s="71">
        <v>2</v>
      </c>
      <c r="J14" s="74">
        <v>153</v>
      </c>
      <c r="K14" s="14" t="s">
        <v>148</v>
      </c>
    </row>
    <row r="15" spans="1:11" ht="12" customHeight="1">
      <c r="A15" s="2" t="s">
        <v>149</v>
      </c>
      <c r="B15" s="71">
        <v>432</v>
      </c>
      <c r="C15" s="71">
        <v>433</v>
      </c>
      <c r="D15" s="71">
        <v>38</v>
      </c>
      <c r="E15" s="63">
        <v>1</v>
      </c>
      <c r="F15" s="71">
        <v>98</v>
      </c>
      <c r="G15" s="71">
        <v>5</v>
      </c>
      <c r="H15" s="72" t="s">
        <v>101</v>
      </c>
      <c r="I15" s="63">
        <v>3</v>
      </c>
      <c r="J15" s="74">
        <v>288</v>
      </c>
      <c r="K15" s="14" t="s">
        <v>149</v>
      </c>
    </row>
    <row r="16" spans="1:11" ht="12" customHeight="1">
      <c r="A16" s="2" t="s">
        <v>150</v>
      </c>
      <c r="B16" s="71">
        <v>901</v>
      </c>
      <c r="C16" s="71">
        <v>909</v>
      </c>
      <c r="D16" s="71">
        <v>67</v>
      </c>
      <c r="E16" s="71">
        <v>4</v>
      </c>
      <c r="F16" s="71">
        <v>206</v>
      </c>
      <c r="G16" s="71">
        <v>29</v>
      </c>
      <c r="H16" s="71">
        <v>7</v>
      </c>
      <c r="I16" s="71">
        <v>15</v>
      </c>
      <c r="J16" s="74">
        <v>581</v>
      </c>
      <c r="K16" s="14" t="s">
        <v>150</v>
      </c>
    </row>
    <row r="17" spans="1:12" ht="12" customHeight="1">
      <c r="A17" s="2" t="s">
        <v>151</v>
      </c>
      <c r="B17" s="71">
        <v>311</v>
      </c>
      <c r="C17" s="71">
        <v>313</v>
      </c>
      <c r="D17" s="71">
        <v>52</v>
      </c>
      <c r="E17" s="71">
        <v>1</v>
      </c>
      <c r="F17" s="71">
        <v>73</v>
      </c>
      <c r="G17" s="71">
        <v>5</v>
      </c>
      <c r="H17" s="63">
        <v>1</v>
      </c>
      <c r="I17" s="71">
        <v>4</v>
      </c>
      <c r="J17" s="74">
        <v>177</v>
      </c>
      <c r="K17" s="14" t="s">
        <v>151</v>
      </c>
    </row>
    <row r="18" spans="1:12" ht="12" customHeight="1">
      <c r="A18" s="2" t="s">
        <v>152</v>
      </c>
      <c r="B18" s="71">
        <v>77</v>
      </c>
      <c r="C18" s="71">
        <v>78</v>
      </c>
      <c r="D18" s="71">
        <v>9</v>
      </c>
      <c r="E18" s="63" t="s">
        <v>101</v>
      </c>
      <c r="F18" s="71">
        <v>14</v>
      </c>
      <c r="G18" s="72">
        <v>1</v>
      </c>
      <c r="H18" s="63" t="s">
        <v>101</v>
      </c>
      <c r="I18" s="71">
        <v>2</v>
      </c>
      <c r="J18" s="74">
        <v>52</v>
      </c>
      <c r="K18" s="14" t="s">
        <v>152</v>
      </c>
    </row>
    <row r="19" spans="1:12" ht="12" customHeight="1">
      <c r="A19" s="2" t="s">
        <v>153</v>
      </c>
      <c r="B19" s="71">
        <v>1037</v>
      </c>
      <c r="C19" s="71">
        <v>1050</v>
      </c>
      <c r="D19" s="71">
        <v>86</v>
      </c>
      <c r="E19" s="72">
        <v>14</v>
      </c>
      <c r="F19" s="71">
        <v>147</v>
      </c>
      <c r="G19" s="71">
        <v>34</v>
      </c>
      <c r="H19" s="72">
        <v>12</v>
      </c>
      <c r="I19" s="71">
        <v>18</v>
      </c>
      <c r="J19" s="74">
        <v>739</v>
      </c>
      <c r="K19" s="14" t="s">
        <v>153</v>
      </c>
    </row>
    <row r="20" spans="1:12" ht="12" customHeight="1">
      <c r="A20" s="2" t="s">
        <v>154</v>
      </c>
      <c r="B20" s="71">
        <v>162</v>
      </c>
      <c r="C20" s="71">
        <v>162</v>
      </c>
      <c r="D20" s="72">
        <v>27</v>
      </c>
      <c r="E20" s="63">
        <v>1</v>
      </c>
      <c r="F20" s="72">
        <v>36</v>
      </c>
      <c r="G20" s="72">
        <v>4</v>
      </c>
      <c r="H20" s="63" t="s">
        <v>101</v>
      </c>
      <c r="I20" s="63">
        <v>4</v>
      </c>
      <c r="J20" s="74">
        <v>90</v>
      </c>
      <c r="K20" s="14" t="s">
        <v>154</v>
      </c>
    </row>
    <row r="21" spans="1:12" ht="12" customHeight="1">
      <c r="A21" s="2" t="s">
        <v>155</v>
      </c>
      <c r="B21" s="71">
        <v>520</v>
      </c>
      <c r="C21" s="71">
        <v>524</v>
      </c>
      <c r="D21" s="72">
        <v>13</v>
      </c>
      <c r="E21" s="63" t="s">
        <v>101</v>
      </c>
      <c r="F21" s="71">
        <v>122</v>
      </c>
      <c r="G21" s="71">
        <v>12</v>
      </c>
      <c r="H21" s="72">
        <v>8</v>
      </c>
      <c r="I21" s="71">
        <v>5</v>
      </c>
      <c r="J21" s="74">
        <v>364</v>
      </c>
      <c r="K21" s="14" t="s">
        <v>155</v>
      </c>
    </row>
    <row r="22" spans="1:12" ht="12" customHeight="1">
      <c r="A22" s="2" t="s">
        <v>156</v>
      </c>
      <c r="B22" s="64">
        <v>233</v>
      </c>
      <c r="C22" s="64">
        <v>234</v>
      </c>
      <c r="D22" s="64">
        <v>12</v>
      </c>
      <c r="E22" s="63" t="s">
        <v>101</v>
      </c>
      <c r="F22" s="64">
        <v>71</v>
      </c>
      <c r="G22" s="64">
        <v>9</v>
      </c>
      <c r="H22" s="63">
        <v>1</v>
      </c>
      <c r="I22" s="64">
        <v>10</v>
      </c>
      <c r="J22" s="65">
        <v>131</v>
      </c>
      <c r="K22" s="14" t="s">
        <v>156</v>
      </c>
    </row>
    <row r="23" spans="1:12" ht="12" customHeight="1">
      <c r="A23" s="2" t="s">
        <v>157</v>
      </c>
      <c r="B23" s="64">
        <v>180</v>
      </c>
      <c r="C23" s="64">
        <v>181</v>
      </c>
      <c r="D23" s="64">
        <v>18</v>
      </c>
      <c r="E23" s="63">
        <v>1</v>
      </c>
      <c r="F23" s="64">
        <v>48</v>
      </c>
      <c r="G23" s="64">
        <v>8</v>
      </c>
      <c r="H23" s="63" t="s">
        <v>101</v>
      </c>
      <c r="I23" s="64">
        <v>2</v>
      </c>
      <c r="J23" s="65">
        <v>104</v>
      </c>
      <c r="K23" s="14" t="s">
        <v>157</v>
      </c>
    </row>
    <row r="24" spans="1:12" ht="12" customHeight="1">
      <c r="A24" s="2" t="s">
        <v>158</v>
      </c>
      <c r="B24" s="64">
        <v>187</v>
      </c>
      <c r="C24" s="64">
        <v>187</v>
      </c>
      <c r="D24" s="64">
        <v>4</v>
      </c>
      <c r="E24" s="63" t="s">
        <v>101</v>
      </c>
      <c r="F24" s="64">
        <v>25</v>
      </c>
      <c r="G24" s="64">
        <v>1</v>
      </c>
      <c r="H24" s="63">
        <v>2</v>
      </c>
      <c r="I24" s="64">
        <v>1</v>
      </c>
      <c r="J24" s="65">
        <v>154</v>
      </c>
      <c r="K24" s="14" t="s">
        <v>158</v>
      </c>
    </row>
    <row r="25" spans="1:12" ht="12" customHeight="1">
      <c r="A25" s="2" t="s">
        <v>159</v>
      </c>
      <c r="B25" s="64">
        <v>524</v>
      </c>
      <c r="C25" s="64">
        <v>529</v>
      </c>
      <c r="D25" s="64">
        <v>96</v>
      </c>
      <c r="E25" s="63">
        <v>2</v>
      </c>
      <c r="F25" s="64">
        <v>180</v>
      </c>
      <c r="G25" s="63">
        <v>6</v>
      </c>
      <c r="H25" s="63">
        <v>3</v>
      </c>
      <c r="I25" s="63">
        <v>2</v>
      </c>
      <c r="J25" s="65">
        <v>240</v>
      </c>
      <c r="K25" s="14" t="s">
        <v>159</v>
      </c>
    </row>
    <row r="26" spans="1:12" s="68" customFormat="1" ht="12" customHeight="1">
      <c r="A26" s="70" t="s">
        <v>160</v>
      </c>
      <c r="B26" s="67">
        <v>7483</v>
      </c>
      <c r="C26" s="67">
        <v>7553</v>
      </c>
      <c r="D26" s="67">
        <v>589</v>
      </c>
      <c r="E26" s="67">
        <v>39</v>
      </c>
      <c r="F26" s="67">
        <v>1808</v>
      </c>
      <c r="G26" s="67">
        <v>193</v>
      </c>
      <c r="H26" s="67">
        <v>54</v>
      </c>
      <c r="I26" s="67">
        <v>115</v>
      </c>
      <c r="J26" s="66">
        <v>4755</v>
      </c>
      <c r="K26" s="15" t="s">
        <v>160</v>
      </c>
      <c r="L26" s="139"/>
    </row>
    <row r="27" spans="1:12" ht="12" customHeight="1"/>
    <row r="28" spans="1:12" ht="12" customHeight="1">
      <c r="B28" s="179" t="s">
        <v>66</v>
      </c>
      <c r="C28" s="179"/>
      <c r="D28" s="179"/>
      <c r="E28" s="179"/>
      <c r="F28" s="179"/>
      <c r="G28" s="179" t="s">
        <v>66</v>
      </c>
      <c r="H28" s="179"/>
      <c r="I28" s="179"/>
      <c r="J28" s="179"/>
    </row>
    <row r="29" spans="1:12" ht="12" customHeight="1">
      <c r="A29" s="2" t="s">
        <v>142</v>
      </c>
      <c r="B29" s="63">
        <v>23</v>
      </c>
      <c r="C29" s="63">
        <v>23</v>
      </c>
      <c r="D29" s="63" t="s">
        <v>101</v>
      </c>
      <c r="E29" s="63" t="s">
        <v>101</v>
      </c>
      <c r="F29" s="63">
        <v>11</v>
      </c>
      <c r="G29" s="63">
        <v>1</v>
      </c>
      <c r="H29" s="63" t="s">
        <v>101</v>
      </c>
      <c r="I29" s="63" t="s">
        <v>101</v>
      </c>
      <c r="J29" s="74">
        <v>11</v>
      </c>
      <c r="K29" s="14" t="s">
        <v>142</v>
      </c>
    </row>
    <row r="30" spans="1:12" ht="12" customHeight="1">
      <c r="A30" s="2" t="s">
        <v>143</v>
      </c>
      <c r="B30" s="71">
        <v>310</v>
      </c>
      <c r="C30" s="71">
        <v>311</v>
      </c>
      <c r="D30" s="71">
        <v>24</v>
      </c>
      <c r="E30" s="71">
        <v>10</v>
      </c>
      <c r="F30" s="71">
        <v>170</v>
      </c>
      <c r="G30" s="71">
        <v>7</v>
      </c>
      <c r="H30" s="63">
        <v>2</v>
      </c>
      <c r="I30" s="71">
        <v>5</v>
      </c>
      <c r="J30" s="74">
        <v>93</v>
      </c>
      <c r="K30" s="14" t="s">
        <v>143</v>
      </c>
    </row>
    <row r="31" spans="1:12" ht="12" customHeight="1">
      <c r="A31" s="2" t="s">
        <v>144</v>
      </c>
      <c r="B31" s="71">
        <v>67</v>
      </c>
      <c r="C31" s="71">
        <v>67</v>
      </c>
      <c r="D31" s="72">
        <v>4</v>
      </c>
      <c r="E31" s="63" t="s">
        <v>101</v>
      </c>
      <c r="F31" s="71">
        <v>38</v>
      </c>
      <c r="G31" s="63" t="s">
        <v>101</v>
      </c>
      <c r="H31" s="63" t="s">
        <v>101</v>
      </c>
      <c r="I31" s="63" t="s">
        <v>101</v>
      </c>
      <c r="J31" s="74">
        <v>25</v>
      </c>
      <c r="K31" s="14" t="s">
        <v>144</v>
      </c>
    </row>
    <row r="32" spans="1:12" ht="12" customHeight="1">
      <c r="A32" s="2" t="s">
        <v>145</v>
      </c>
      <c r="B32" s="71">
        <v>80</v>
      </c>
      <c r="C32" s="71">
        <v>83</v>
      </c>
      <c r="D32" s="71">
        <v>20</v>
      </c>
      <c r="E32" s="63">
        <v>1</v>
      </c>
      <c r="F32" s="71">
        <v>32</v>
      </c>
      <c r="G32" s="71">
        <v>1</v>
      </c>
      <c r="H32" s="63">
        <v>3</v>
      </c>
      <c r="I32" s="72">
        <v>1</v>
      </c>
      <c r="J32" s="74">
        <v>25</v>
      </c>
      <c r="K32" s="14" t="s">
        <v>145</v>
      </c>
    </row>
    <row r="33" spans="1:12" ht="12" customHeight="1">
      <c r="A33" s="6"/>
      <c r="B33" s="71"/>
      <c r="C33" s="71"/>
      <c r="D33" s="71"/>
      <c r="E33" s="71"/>
      <c r="F33" s="71"/>
      <c r="G33" s="71"/>
      <c r="H33" s="71"/>
      <c r="I33" s="71"/>
      <c r="J33" s="74"/>
      <c r="K33" s="15"/>
    </row>
    <row r="34" spans="1:12" ht="12" customHeight="1">
      <c r="A34" s="2" t="s">
        <v>146</v>
      </c>
      <c r="B34" s="71">
        <v>450</v>
      </c>
      <c r="C34" s="71">
        <v>466</v>
      </c>
      <c r="D34" s="72">
        <v>6</v>
      </c>
      <c r="E34" s="72" t="s">
        <v>101</v>
      </c>
      <c r="F34" s="71">
        <v>158</v>
      </c>
      <c r="G34" s="71">
        <v>29</v>
      </c>
      <c r="H34" s="72">
        <v>7</v>
      </c>
      <c r="I34" s="71">
        <v>30</v>
      </c>
      <c r="J34" s="74">
        <v>236</v>
      </c>
      <c r="K34" s="14" t="s">
        <v>146</v>
      </c>
    </row>
    <row r="35" spans="1:12" ht="12" customHeight="1">
      <c r="A35" s="2" t="s">
        <v>147</v>
      </c>
      <c r="B35" s="71">
        <v>127</v>
      </c>
      <c r="C35" s="71">
        <v>134</v>
      </c>
      <c r="D35" s="71">
        <v>13</v>
      </c>
      <c r="E35" s="63" t="s">
        <v>101</v>
      </c>
      <c r="F35" s="71">
        <v>37</v>
      </c>
      <c r="G35" s="72">
        <v>6</v>
      </c>
      <c r="H35" s="63">
        <v>1</v>
      </c>
      <c r="I35" s="71">
        <v>1</v>
      </c>
      <c r="J35" s="74">
        <v>76</v>
      </c>
      <c r="K35" s="14" t="s">
        <v>147</v>
      </c>
    </row>
    <row r="36" spans="1:12" ht="12" customHeight="1">
      <c r="A36" s="2" t="s">
        <v>148</v>
      </c>
      <c r="B36" s="71">
        <v>25</v>
      </c>
      <c r="C36" s="71">
        <v>25</v>
      </c>
      <c r="D36" s="63">
        <v>2</v>
      </c>
      <c r="E36" s="63" t="s">
        <v>101</v>
      </c>
      <c r="F36" s="71">
        <v>5</v>
      </c>
      <c r="G36" s="63">
        <v>2</v>
      </c>
      <c r="H36" s="63" t="s">
        <v>101</v>
      </c>
      <c r="I36" s="72">
        <v>1</v>
      </c>
      <c r="J36" s="74">
        <v>15</v>
      </c>
      <c r="K36" s="14" t="s">
        <v>148</v>
      </c>
    </row>
    <row r="37" spans="1:12" ht="12" customHeight="1">
      <c r="A37" s="2" t="s">
        <v>149</v>
      </c>
      <c r="B37" s="71">
        <v>75</v>
      </c>
      <c r="C37" s="71">
        <v>75</v>
      </c>
      <c r="D37" s="71">
        <v>12</v>
      </c>
      <c r="E37" s="63" t="s">
        <v>101</v>
      </c>
      <c r="F37" s="71">
        <v>28</v>
      </c>
      <c r="G37" s="72" t="s">
        <v>101</v>
      </c>
      <c r="H37" s="63" t="s">
        <v>101</v>
      </c>
      <c r="I37" s="63">
        <v>1</v>
      </c>
      <c r="J37" s="74">
        <v>34</v>
      </c>
      <c r="K37" s="14" t="s">
        <v>149</v>
      </c>
    </row>
    <row r="38" spans="1:12" ht="12" customHeight="1">
      <c r="A38" s="2" t="s">
        <v>150</v>
      </c>
      <c r="B38" s="71">
        <v>224</v>
      </c>
      <c r="C38" s="71">
        <v>226</v>
      </c>
      <c r="D38" s="71">
        <v>17</v>
      </c>
      <c r="E38" s="71">
        <v>3</v>
      </c>
      <c r="F38" s="71">
        <v>62</v>
      </c>
      <c r="G38" s="71">
        <v>15</v>
      </c>
      <c r="H38" s="71">
        <v>2</v>
      </c>
      <c r="I38" s="71">
        <v>10</v>
      </c>
      <c r="J38" s="74">
        <v>117</v>
      </c>
      <c r="K38" s="14" t="s">
        <v>150</v>
      </c>
    </row>
    <row r="39" spans="1:12" ht="12" customHeight="1">
      <c r="A39" s="2" t="s">
        <v>151</v>
      </c>
      <c r="B39" s="71">
        <v>169</v>
      </c>
      <c r="C39" s="71">
        <v>171</v>
      </c>
      <c r="D39" s="71">
        <v>25</v>
      </c>
      <c r="E39" s="71">
        <v>1</v>
      </c>
      <c r="F39" s="71">
        <v>57</v>
      </c>
      <c r="G39" s="71">
        <v>3</v>
      </c>
      <c r="H39" s="63" t="s">
        <v>101</v>
      </c>
      <c r="I39" s="71">
        <v>4</v>
      </c>
      <c r="J39" s="74">
        <v>81</v>
      </c>
      <c r="K39" s="14" t="s">
        <v>151</v>
      </c>
    </row>
    <row r="40" spans="1:12" ht="12" customHeight="1">
      <c r="A40" s="2" t="s">
        <v>152</v>
      </c>
      <c r="B40" s="71">
        <v>19</v>
      </c>
      <c r="C40" s="71">
        <v>19</v>
      </c>
      <c r="D40" s="71">
        <v>2</v>
      </c>
      <c r="E40" s="63" t="s">
        <v>101</v>
      </c>
      <c r="F40" s="71">
        <v>5</v>
      </c>
      <c r="G40" s="72" t="s">
        <v>101</v>
      </c>
      <c r="H40" s="63" t="s">
        <v>101</v>
      </c>
      <c r="I40" s="63">
        <v>1</v>
      </c>
      <c r="J40" s="74">
        <v>11</v>
      </c>
      <c r="K40" s="14" t="s">
        <v>152</v>
      </c>
    </row>
    <row r="41" spans="1:12" ht="12" customHeight="1">
      <c r="A41" s="2" t="s">
        <v>153</v>
      </c>
      <c r="B41" s="71">
        <v>410</v>
      </c>
      <c r="C41" s="71">
        <v>415</v>
      </c>
      <c r="D41" s="71">
        <v>31</v>
      </c>
      <c r="E41" s="72">
        <v>14</v>
      </c>
      <c r="F41" s="71">
        <v>96</v>
      </c>
      <c r="G41" s="71">
        <v>24</v>
      </c>
      <c r="H41" s="72">
        <v>4</v>
      </c>
      <c r="I41" s="71">
        <v>15</v>
      </c>
      <c r="J41" s="74">
        <v>231</v>
      </c>
      <c r="K41" s="14" t="s">
        <v>153</v>
      </c>
    </row>
    <row r="42" spans="1:12" ht="12" customHeight="1">
      <c r="A42" s="2" t="s">
        <v>154</v>
      </c>
      <c r="B42" s="71">
        <v>71</v>
      </c>
      <c r="C42" s="71">
        <v>71</v>
      </c>
      <c r="D42" s="72">
        <v>15</v>
      </c>
      <c r="E42" s="63">
        <v>1</v>
      </c>
      <c r="F42" s="72">
        <v>24</v>
      </c>
      <c r="G42" s="63">
        <v>2</v>
      </c>
      <c r="H42" s="63" t="s">
        <v>101</v>
      </c>
      <c r="I42" s="63">
        <v>4</v>
      </c>
      <c r="J42" s="74">
        <v>25</v>
      </c>
      <c r="K42" s="14" t="s">
        <v>154</v>
      </c>
    </row>
    <row r="43" spans="1:12" ht="12" customHeight="1">
      <c r="A43" s="2" t="s">
        <v>155</v>
      </c>
      <c r="B43" s="71">
        <v>225</v>
      </c>
      <c r="C43" s="71">
        <v>226</v>
      </c>
      <c r="D43" s="72">
        <v>5</v>
      </c>
      <c r="E43" s="63" t="s">
        <v>101</v>
      </c>
      <c r="F43" s="71">
        <v>54</v>
      </c>
      <c r="G43" s="72">
        <v>1</v>
      </c>
      <c r="H43" s="72">
        <v>5</v>
      </c>
      <c r="I43" s="71">
        <v>4</v>
      </c>
      <c r="J43" s="74">
        <v>157</v>
      </c>
      <c r="K43" s="14" t="s">
        <v>155</v>
      </c>
    </row>
    <row r="44" spans="1:12" ht="12" customHeight="1">
      <c r="A44" s="2" t="s">
        <v>156</v>
      </c>
      <c r="B44" s="64">
        <v>95</v>
      </c>
      <c r="C44" s="64">
        <v>96</v>
      </c>
      <c r="D44" s="64">
        <v>3</v>
      </c>
      <c r="E44" s="63" t="s">
        <v>101</v>
      </c>
      <c r="F44" s="64">
        <v>37</v>
      </c>
      <c r="G44" s="64">
        <v>3</v>
      </c>
      <c r="H44" s="63" t="s">
        <v>101</v>
      </c>
      <c r="I44" s="64">
        <v>9</v>
      </c>
      <c r="J44" s="65">
        <v>44</v>
      </c>
      <c r="K44" s="14" t="s">
        <v>156</v>
      </c>
    </row>
    <row r="45" spans="1:12" ht="12" customHeight="1">
      <c r="A45" s="2" t="s">
        <v>157</v>
      </c>
      <c r="B45" s="64">
        <v>66</v>
      </c>
      <c r="C45" s="64">
        <v>67</v>
      </c>
      <c r="D45" s="64">
        <v>6</v>
      </c>
      <c r="E45" s="63" t="s">
        <v>101</v>
      </c>
      <c r="F45" s="64">
        <v>22</v>
      </c>
      <c r="G45" s="64">
        <v>4</v>
      </c>
      <c r="H45" s="63" t="s">
        <v>101</v>
      </c>
      <c r="I45" s="63">
        <v>1</v>
      </c>
      <c r="J45" s="65">
        <v>34</v>
      </c>
      <c r="K45" s="14" t="s">
        <v>157</v>
      </c>
    </row>
    <row r="46" spans="1:12" ht="12" customHeight="1">
      <c r="A46" s="2" t="s">
        <v>158</v>
      </c>
      <c r="B46" s="64">
        <v>46</v>
      </c>
      <c r="C46" s="64">
        <v>46</v>
      </c>
      <c r="D46" s="63" t="s">
        <v>101</v>
      </c>
      <c r="E46" s="63" t="s">
        <v>101</v>
      </c>
      <c r="F46" s="64">
        <v>13</v>
      </c>
      <c r="G46" s="63">
        <v>1</v>
      </c>
      <c r="H46" s="63" t="s">
        <v>101</v>
      </c>
      <c r="I46" s="63">
        <v>1</v>
      </c>
      <c r="J46" s="65">
        <v>31</v>
      </c>
      <c r="K46" s="14" t="s">
        <v>158</v>
      </c>
    </row>
    <row r="47" spans="1:12" ht="12" customHeight="1">
      <c r="A47" s="2" t="s">
        <v>159</v>
      </c>
      <c r="B47" s="64">
        <v>260</v>
      </c>
      <c r="C47" s="64">
        <v>262</v>
      </c>
      <c r="D47" s="64">
        <v>64</v>
      </c>
      <c r="E47" s="63">
        <v>2</v>
      </c>
      <c r="F47" s="64">
        <v>116</v>
      </c>
      <c r="G47" s="63">
        <v>5</v>
      </c>
      <c r="H47" s="63">
        <v>1</v>
      </c>
      <c r="I47" s="63">
        <v>1</v>
      </c>
      <c r="J47" s="65">
        <v>73</v>
      </c>
      <c r="K47" s="14" t="s">
        <v>159</v>
      </c>
    </row>
    <row r="48" spans="1:12" s="68" customFormat="1" ht="12" customHeight="1">
      <c r="A48" s="70" t="s">
        <v>160</v>
      </c>
      <c r="B48" s="67">
        <v>2742</v>
      </c>
      <c r="C48" s="67">
        <v>2783</v>
      </c>
      <c r="D48" s="67">
        <v>249</v>
      </c>
      <c r="E48" s="67">
        <v>32</v>
      </c>
      <c r="F48" s="67">
        <v>965</v>
      </c>
      <c r="G48" s="67">
        <v>104</v>
      </c>
      <c r="H48" s="67">
        <v>25</v>
      </c>
      <c r="I48" s="67">
        <v>89</v>
      </c>
      <c r="J48" s="66">
        <v>1319</v>
      </c>
      <c r="K48" s="15" t="s">
        <v>160</v>
      </c>
      <c r="L48" s="139"/>
    </row>
    <row r="49" spans="1:1">
      <c r="A49" s="24" t="s">
        <v>29</v>
      </c>
    </row>
    <row r="50" spans="1:1">
      <c r="A50" s="21" t="s">
        <v>48</v>
      </c>
    </row>
  </sheetData>
  <mergeCells count="11">
    <mergeCell ref="B28:F28"/>
    <mergeCell ref="G28:J28"/>
    <mergeCell ref="A1:F1"/>
    <mergeCell ref="A3:A4"/>
    <mergeCell ref="B3:B4"/>
    <mergeCell ref="K3:K4"/>
    <mergeCell ref="C3:C4"/>
    <mergeCell ref="D3:F3"/>
    <mergeCell ref="G3:J3"/>
    <mergeCell ref="G6:J6"/>
    <mergeCell ref="B6:F6"/>
  </mergeCells>
  <phoneticPr fontId="1" type="noConversion"/>
  <hyperlinks>
    <hyperlink ref="A1:F1" location="Inhaltsverzeichnis!E40" display="Inhaltsverzeichnis!E40" xr:uid="{00000000-0004-0000-1000-000000000000}"/>
  </hyperlinks>
  <pageMargins left="0.59055118110236227" right="0.59055118110236227" top="0.78740157480314965" bottom="0.59055118110236227" header="0.31496062992125984" footer="0.23622047244094491"/>
  <pageSetup paperSize="9" firstPageNumber="40"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6"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E58"/>
  <sheetViews>
    <sheetView workbookViewId="0"/>
  </sheetViews>
  <sheetFormatPr baseColWidth="10" defaultColWidth="11.42578125" defaultRowHeight="12.75"/>
  <cols>
    <col min="1" max="1" width="1.7109375" style="77" customWidth="1"/>
    <col min="2" max="2" width="25.7109375" style="78" customWidth="1"/>
    <col min="3" max="3" width="15.7109375" style="78" customWidth="1"/>
    <col min="4" max="4" width="1.7109375" style="78" customWidth="1"/>
    <col min="5" max="5" width="25.7109375" style="78" customWidth="1"/>
    <col min="6" max="16384" width="11.42578125" style="78"/>
  </cols>
  <sheetData>
    <row r="3" spans="1:2">
      <c r="B3" s="77"/>
    </row>
    <row r="4" spans="1:2">
      <c r="B4" s="77"/>
    </row>
    <row r="5" spans="1:2">
      <c r="B5" s="77"/>
    </row>
    <row r="6" spans="1:2">
      <c r="B6" s="77"/>
    </row>
    <row r="7" spans="1:2">
      <c r="B7" s="77"/>
    </row>
    <row r="8" spans="1:2">
      <c r="B8" s="77"/>
    </row>
    <row r="9" spans="1:2">
      <c r="B9" s="77"/>
    </row>
    <row r="10" spans="1:2">
      <c r="B10" s="77"/>
    </row>
    <row r="11" spans="1:2">
      <c r="B11" s="77"/>
    </row>
    <row r="12" spans="1:2">
      <c r="B12" s="77"/>
    </row>
    <row r="13" spans="1:2">
      <c r="B13" s="77"/>
    </row>
    <row r="14" spans="1:2">
      <c r="B14" s="77"/>
    </row>
    <row r="15" spans="1:2">
      <c r="B15" s="77"/>
    </row>
    <row r="16" spans="1:2">
      <c r="A16" s="78"/>
      <c r="B16" s="77"/>
    </row>
    <row r="17" spans="1:2">
      <c r="A17" s="78"/>
      <c r="B17" s="77"/>
    </row>
    <row r="18" spans="1:2">
      <c r="A18" s="78"/>
      <c r="B18" s="77"/>
    </row>
    <row r="19" spans="1:2">
      <c r="B19" s="90"/>
    </row>
    <row r="20" spans="1:2">
      <c r="B20" s="77"/>
    </row>
    <row r="21" spans="1:2">
      <c r="A21" s="79" t="s">
        <v>92</v>
      </c>
      <c r="B21" s="77"/>
    </row>
    <row r="23" spans="1:2" ht="11.1" customHeight="1">
      <c r="A23" s="78"/>
      <c r="B23" s="79" t="s">
        <v>93</v>
      </c>
    </row>
    <row r="24" spans="1:2" ht="11.1" customHeight="1">
      <c r="A24" s="78"/>
      <c r="B24" s="91" t="s">
        <v>225</v>
      </c>
    </row>
    <row r="25" spans="1:2" ht="11.1" customHeight="1">
      <c r="A25" s="78"/>
    </row>
    <row r="26" spans="1:2" ht="11.1" customHeight="1">
      <c r="A26" s="78"/>
      <c r="B26" s="91" t="s">
        <v>94</v>
      </c>
    </row>
    <row r="27" spans="1:2" ht="11.1" customHeight="1">
      <c r="A27" s="78"/>
      <c r="B27" s="91" t="s">
        <v>227</v>
      </c>
    </row>
    <row r="28" spans="1:2" ht="11.1" customHeight="1">
      <c r="A28" s="78"/>
      <c r="B28" s="92"/>
    </row>
    <row r="29" spans="1:2" ht="11.1" customHeight="1">
      <c r="A29" s="78"/>
      <c r="B29" s="79"/>
    </row>
    <row r="30" spans="1:2" ht="11.1" customHeight="1">
      <c r="A30" s="78"/>
      <c r="B30" s="92"/>
    </row>
    <row r="31" spans="1:2" ht="11.1" customHeight="1">
      <c r="A31" s="78"/>
      <c r="B31" s="92"/>
    </row>
    <row r="32" spans="1:2" ht="11.1" customHeight="1">
      <c r="A32" s="78"/>
      <c r="B32" s="91"/>
    </row>
    <row r="33" spans="1:5" ht="80.45" customHeight="1">
      <c r="A33" s="78"/>
    </row>
    <row r="34" spans="1:5" ht="10.9" customHeight="1">
      <c r="A34" s="80" t="s">
        <v>95</v>
      </c>
      <c r="B34" s="93"/>
      <c r="C34" s="93"/>
      <c r="D34" s="81" t="s">
        <v>96</v>
      </c>
      <c r="E34" s="94"/>
    </row>
    <row r="35" spans="1:5" ht="10.9" customHeight="1">
      <c r="A35" s="93"/>
      <c r="B35" s="93"/>
      <c r="C35" s="93"/>
      <c r="D35" s="94"/>
      <c r="E35" s="94"/>
    </row>
    <row r="36" spans="1:5" ht="10.9" customHeight="1">
      <c r="A36" s="93"/>
      <c r="B36" s="82" t="s">
        <v>164</v>
      </c>
      <c r="C36" s="93"/>
      <c r="D36" s="94">
        <v>0</v>
      </c>
      <c r="E36" s="94" t="s">
        <v>97</v>
      </c>
    </row>
    <row r="37" spans="1:5" ht="10.9" customHeight="1">
      <c r="A37" s="93"/>
      <c r="B37" s="93" t="s">
        <v>223</v>
      </c>
      <c r="C37" s="93"/>
      <c r="D37" s="93"/>
      <c r="E37" s="94" t="s">
        <v>98</v>
      </c>
    </row>
    <row r="38" spans="1:5" ht="10.9" customHeight="1">
      <c r="A38" s="93"/>
      <c r="B38" s="93" t="s">
        <v>201</v>
      </c>
      <c r="C38" s="93"/>
      <c r="D38" s="93"/>
      <c r="E38" s="94" t="s">
        <v>99</v>
      </c>
    </row>
    <row r="39" spans="1:5" ht="10.9" customHeight="1">
      <c r="A39" s="93"/>
      <c r="B39" s="93" t="s">
        <v>100</v>
      </c>
      <c r="C39" s="93"/>
      <c r="D39" s="94" t="s">
        <v>101</v>
      </c>
      <c r="E39" s="94" t="s">
        <v>102</v>
      </c>
    </row>
    <row r="40" spans="1:5" ht="10.9" customHeight="1">
      <c r="A40" s="93"/>
      <c r="B40" s="93" t="s">
        <v>103</v>
      </c>
      <c r="C40" s="93"/>
      <c r="D40" s="94" t="s">
        <v>104</v>
      </c>
      <c r="E40" s="94" t="s">
        <v>105</v>
      </c>
    </row>
    <row r="41" spans="1:5" ht="10.9" customHeight="1">
      <c r="A41" s="93"/>
      <c r="B41" s="82"/>
      <c r="C41" s="83"/>
      <c r="D41" s="94" t="s">
        <v>106</v>
      </c>
      <c r="E41" s="94" t="s">
        <v>107</v>
      </c>
    </row>
    <row r="42" spans="1:5" ht="10.9" customHeight="1">
      <c r="A42" s="93"/>
      <c r="B42" s="93" t="s">
        <v>108</v>
      </c>
      <c r="C42" s="83"/>
      <c r="D42" s="94" t="s">
        <v>109</v>
      </c>
      <c r="E42" s="94" t="s">
        <v>110</v>
      </c>
    </row>
    <row r="43" spans="1:5" ht="10.9" customHeight="1">
      <c r="A43" s="93"/>
      <c r="B43" s="93" t="s">
        <v>242</v>
      </c>
      <c r="C43" s="83"/>
      <c r="D43" s="94" t="s">
        <v>111</v>
      </c>
      <c r="E43" s="94" t="s">
        <v>112</v>
      </c>
    </row>
    <row r="44" spans="1:5" ht="10.9" customHeight="1">
      <c r="A44" s="83"/>
      <c r="B44" s="84"/>
      <c r="C44" s="83"/>
      <c r="D44" s="93"/>
      <c r="E44" s="94" t="s">
        <v>113</v>
      </c>
    </row>
    <row r="45" spans="1:5" ht="10.9" customHeight="1">
      <c r="A45" s="83"/>
      <c r="B45" s="84"/>
      <c r="C45" s="83"/>
      <c r="D45" s="94" t="s">
        <v>114</v>
      </c>
      <c r="E45" s="94" t="s">
        <v>115</v>
      </c>
    </row>
    <row r="46" spans="1:5" ht="10.9" customHeight="1">
      <c r="A46" s="83"/>
      <c r="B46" s="84"/>
      <c r="C46" s="83"/>
      <c r="D46" s="94" t="s">
        <v>116</v>
      </c>
      <c r="E46" s="94" t="s">
        <v>117</v>
      </c>
    </row>
    <row r="47" spans="1:5" ht="10.9" customHeight="1">
      <c r="A47" s="83"/>
      <c r="B47" s="84"/>
      <c r="C47" s="83"/>
      <c r="D47" s="94" t="s">
        <v>118</v>
      </c>
      <c r="E47" s="94" t="s">
        <v>119</v>
      </c>
    </row>
    <row r="48" spans="1:5" ht="10.9" customHeight="1">
      <c r="A48" s="83"/>
      <c r="B48" s="84"/>
      <c r="C48" s="83"/>
      <c r="D48" s="94" t="s">
        <v>120</v>
      </c>
      <c r="E48" s="94" t="s">
        <v>121</v>
      </c>
    </row>
    <row r="49" spans="1:5" ht="10.9" customHeight="1">
      <c r="A49" s="83"/>
      <c r="B49" s="84"/>
      <c r="C49" s="83"/>
      <c r="D49" s="93"/>
      <c r="E49" s="94"/>
    </row>
    <row r="50" spans="1:5" ht="10.9" customHeight="1">
      <c r="A50" s="83"/>
      <c r="B50" s="84"/>
      <c r="C50" s="83"/>
      <c r="D50" s="93"/>
      <c r="E50" s="94"/>
    </row>
    <row r="51" spans="1:5" ht="10.9" customHeight="1">
      <c r="A51" s="93"/>
      <c r="B51" s="82" t="s">
        <v>165</v>
      </c>
      <c r="C51" s="83"/>
    </row>
    <row r="52" spans="1:5" ht="10.9" customHeight="1">
      <c r="A52" s="93"/>
      <c r="B52" s="95" t="s">
        <v>228</v>
      </c>
      <c r="C52" s="83"/>
    </row>
    <row r="53" spans="1:5" ht="10.9" customHeight="1">
      <c r="A53" s="93"/>
      <c r="B53" s="95"/>
      <c r="C53" s="83"/>
    </row>
    <row r="54" spans="1:5" ht="30" customHeight="1">
      <c r="A54" s="93"/>
      <c r="B54" s="95"/>
      <c r="C54" s="83"/>
    </row>
    <row r="55" spans="1:5" ht="18" customHeight="1">
      <c r="A55" s="78"/>
      <c r="B55" s="163" t="s">
        <v>166</v>
      </c>
      <c r="C55" s="163"/>
      <c r="D55" s="163"/>
    </row>
    <row r="56" spans="1:5" ht="18" customHeight="1">
      <c r="A56" s="83"/>
      <c r="B56" s="163"/>
      <c r="C56" s="163"/>
      <c r="D56" s="163"/>
    </row>
    <row r="57" spans="1:5" ht="10.9" customHeight="1">
      <c r="A57" s="83"/>
      <c r="B57" s="96" t="s">
        <v>167</v>
      </c>
      <c r="C57" s="83"/>
    </row>
    <row r="58" spans="1:5" ht="10.9" customHeight="1">
      <c r="A58" s="83"/>
      <c r="C58" s="83"/>
    </row>
  </sheetData>
  <sheetProtection selectLockedCells="1"/>
  <mergeCells count="1">
    <mergeCell ref="B55:D56"/>
  </mergeCells>
  <hyperlinks>
    <hyperlink ref="B57" r:id="rId1" xr:uid="{00000000-0004-0000-0100-000000000000}"/>
  </hyperlinks>
  <pageMargins left="0.59055118110236227" right="0.59055118110236227" top="0.78740157480314965" bottom="0.59055118110236227" header="0.31496062992125984" footer="0.23622047244094491"/>
  <pageSetup paperSize="9" orientation="portrait" r:id="rId2"/>
  <headerFooter alignWithMargins="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50"/>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ColWidth="11.5703125" defaultRowHeight="11.25"/>
  <cols>
    <col min="1" max="1" width="19.85546875" style="1" customWidth="1"/>
    <col min="2" max="3" width="8.85546875" style="1" customWidth="1"/>
    <col min="4" max="15" width="10.5703125" style="1" customWidth="1"/>
    <col min="16" max="16" width="17.7109375" style="1" customWidth="1"/>
    <col min="17" max="17" width="11.5703125" style="139"/>
    <col min="18" max="16384" width="11.5703125" style="1"/>
  </cols>
  <sheetData>
    <row r="1" spans="1:16" ht="24" customHeight="1">
      <c r="A1" s="167" t="s">
        <v>338</v>
      </c>
      <c r="B1" s="167"/>
      <c r="C1" s="167"/>
      <c r="D1" s="167"/>
      <c r="E1" s="167"/>
      <c r="F1" s="167"/>
      <c r="G1" s="167"/>
      <c r="H1" s="167"/>
      <c r="I1" s="20"/>
      <c r="J1" s="20"/>
      <c r="K1" s="20"/>
      <c r="L1" s="20"/>
      <c r="M1" s="20"/>
      <c r="N1" s="20"/>
    </row>
    <row r="2" spans="1:16" ht="12" customHeight="1"/>
    <row r="3" spans="1:16" ht="12" customHeight="1">
      <c r="A3" s="177" t="s">
        <v>141</v>
      </c>
      <c r="B3" s="173" t="s">
        <v>0</v>
      </c>
      <c r="C3" s="173" t="s">
        <v>47</v>
      </c>
      <c r="D3" s="183" t="s">
        <v>57</v>
      </c>
      <c r="E3" s="186"/>
      <c r="F3" s="186"/>
      <c r="G3" s="186"/>
      <c r="H3" s="186"/>
      <c r="I3" s="171" t="s">
        <v>190</v>
      </c>
      <c r="J3" s="171"/>
      <c r="K3" s="171"/>
      <c r="L3" s="171"/>
      <c r="M3" s="171"/>
      <c r="N3" s="172"/>
      <c r="O3" s="176" t="s">
        <v>60</v>
      </c>
      <c r="P3" s="176" t="s">
        <v>141</v>
      </c>
    </row>
    <row r="4" spans="1:16" ht="67.150000000000006" customHeight="1">
      <c r="A4" s="177"/>
      <c r="B4" s="173"/>
      <c r="C4" s="173"/>
      <c r="D4" s="8" t="s">
        <v>50</v>
      </c>
      <c r="E4" s="8" t="s">
        <v>49</v>
      </c>
      <c r="F4" s="9" t="s">
        <v>58</v>
      </c>
      <c r="G4" s="121" t="s">
        <v>197</v>
      </c>
      <c r="H4" s="85" t="s">
        <v>52</v>
      </c>
      <c r="I4" s="7" t="s">
        <v>53</v>
      </c>
      <c r="J4" s="8" t="s">
        <v>133</v>
      </c>
      <c r="K4" s="8" t="s">
        <v>59</v>
      </c>
      <c r="L4" s="86" t="s">
        <v>175</v>
      </c>
      <c r="M4" s="86" t="s">
        <v>176</v>
      </c>
      <c r="N4" s="86" t="s">
        <v>195</v>
      </c>
      <c r="O4" s="176"/>
      <c r="P4" s="176"/>
    </row>
    <row r="5" spans="1:16" ht="12" customHeight="1"/>
    <row r="6" spans="1:16" ht="12" customHeight="1">
      <c r="B6" s="179" t="s">
        <v>61</v>
      </c>
      <c r="C6" s="179"/>
      <c r="D6" s="179"/>
      <c r="E6" s="179"/>
      <c r="F6" s="179"/>
      <c r="G6" s="179"/>
      <c r="H6" s="179"/>
      <c r="I6" s="179" t="s">
        <v>61</v>
      </c>
      <c r="J6" s="179"/>
      <c r="K6" s="179"/>
      <c r="L6" s="179"/>
      <c r="M6" s="179"/>
      <c r="N6" s="179"/>
      <c r="O6" s="179"/>
    </row>
    <row r="7" spans="1:16" ht="12" customHeight="1">
      <c r="A7" s="2" t="s">
        <v>142</v>
      </c>
      <c r="B7" s="63">
        <v>302</v>
      </c>
      <c r="C7" s="63">
        <v>181</v>
      </c>
      <c r="D7" s="63">
        <v>12</v>
      </c>
      <c r="E7" s="63" t="s">
        <v>101</v>
      </c>
      <c r="F7" s="63">
        <v>3</v>
      </c>
      <c r="G7" s="63">
        <v>20</v>
      </c>
      <c r="H7" s="63">
        <v>1</v>
      </c>
      <c r="I7" s="63" t="s">
        <v>101</v>
      </c>
      <c r="J7" s="63" t="s">
        <v>101</v>
      </c>
      <c r="K7" s="63" t="s">
        <v>101</v>
      </c>
      <c r="L7" s="63">
        <v>34</v>
      </c>
      <c r="M7" s="63">
        <v>24</v>
      </c>
      <c r="N7" s="63">
        <v>87</v>
      </c>
      <c r="O7" s="74">
        <v>6</v>
      </c>
      <c r="P7" s="14" t="s">
        <v>142</v>
      </c>
    </row>
    <row r="8" spans="1:16" ht="12" customHeight="1">
      <c r="A8" s="2" t="s">
        <v>143</v>
      </c>
      <c r="B8" s="71">
        <v>637</v>
      </c>
      <c r="C8" s="71">
        <v>602</v>
      </c>
      <c r="D8" s="71">
        <v>29</v>
      </c>
      <c r="E8" s="72">
        <v>6</v>
      </c>
      <c r="F8" s="72">
        <v>19</v>
      </c>
      <c r="G8" s="71">
        <v>90</v>
      </c>
      <c r="H8" s="71">
        <v>60</v>
      </c>
      <c r="I8" s="63">
        <v>1</v>
      </c>
      <c r="J8" s="71">
        <v>15</v>
      </c>
      <c r="K8" s="72">
        <v>4</v>
      </c>
      <c r="L8" s="72">
        <v>170</v>
      </c>
      <c r="M8" s="72">
        <v>119</v>
      </c>
      <c r="N8" s="71">
        <v>89</v>
      </c>
      <c r="O8" s="74">
        <v>115</v>
      </c>
      <c r="P8" s="14" t="s">
        <v>143</v>
      </c>
    </row>
    <row r="9" spans="1:16" ht="12" customHeight="1">
      <c r="A9" s="2" t="s">
        <v>144</v>
      </c>
      <c r="B9" s="71">
        <v>170</v>
      </c>
      <c r="C9" s="71">
        <v>126</v>
      </c>
      <c r="D9" s="71">
        <v>5</v>
      </c>
      <c r="E9" s="63" t="s">
        <v>101</v>
      </c>
      <c r="F9" s="72">
        <v>5</v>
      </c>
      <c r="G9" s="71">
        <v>38</v>
      </c>
      <c r="H9" s="71">
        <v>4</v>
      </c>
      <c r="I9" s="63" t="s">
        <v>101</v>
      </c>
      <c r="J9" s="71">
        <v>9</v>
      </c>
      <c r="K9" s="72">
        <v>2</v>
      </c>
      <c r="L9" s="72">
        <v>39</v>
      </c>
      <c r="M9" s="72">
        <v>14</v>
      </c>
      <c r="N9" s="71">
        <v>10</v>
      </c>
      <c r="O9" s="74">
        <v>5</v>
      </c>
      <c r="P9" s="14" t="s">
        <v>144</v>
      </c>
    </row>
    <row r="10" spans="1:16" ht="12" customHeight="1">
      <c r="A10" s="2" t="s">
        <v>145</v>
      </c>
      <c r="B10" s="71">
        <v>259</v>
      </c>
      <c r="C10" s="71">
        <v>224</v>
      </c>
      <c r="D10" s="71">
        <v>21</v>
      </c>
      <c r="E10" s="63">
        <v>3</v>
      </c>
      <c r="F10" s="71">
        <v>12</v>
      </c>
      <c r="G10" s="71">
        <v>76</v>
      </c>
      <c r="H10" s="71">
        <v>15</v>
      </c>
      <c r="I10" s="63">
        <v>4</v>
      </c>
      <c r="J10" s="71">
        <v>11</v>
      </c>
      <c r="K10" s="71">
        <v>2</v>
      </c>
      <c r="L10" s="71">
        <v>46</v>
      </c>
      <c r="M10" s="71">
        <v>24</v>
      </c>
      <c r="N10" s="71">
        <v>10</v>
      </c>
      <c r="O10" s="74">
        <v>31</v>
      </c>
      <c r="P10" s="14" t="s">
        <v>145</v>
      </c>
    </row>
    <row r="11" spans="1:16" ht="12" customHeight="1">
      <c r="A11" s="6"/>
      <c r="B11" s="71"/>
      <c r="C11" s="71"/>
      <c r="D11" s="71"/>
      <c r="E11" s="71"/>
      <c r="F11" s="71"/>
      <c r="G11" s="71"/>
      <c r="H11" s="71"/>
      <c r="I11" s="72"/>
      <c r="J11" s="71"/>
      <c r="K11" s="71"/>
      <c r="L11" s="71"/>
      <c r="M11" s="71"/>
      <c r="N11" s="71"/>
      <c r="O11" s="74"/>
      <c r="P11" s="15"/>
    </row>
    <row r="12" spans="1:16" ht="12" customHeight="1">
      <c r="A12" s="2" t="s">
        <v>146</v>
      </c>
      <c r="B12" s="71">
        <v>982</v>
      </c>
      <c r="C12" s="71">
        <v>669</v>
      </c>
      <c r="D12" s="71">
        <v>2</v>
      </c>
      <c r="E12" s="72" t="s">
        <v>101</v>
      </c>
      <c r="F12" s="71">
        <v>18</v>
      </c>
      <c r="G12" s="71">
        <v>203</v>
      </c>
      <c r="H12" s="71">
        <v>32</v>
      </c>
      <c r="I12" s="72">
        <v>1</v>
      </c>
      <c r="J12" s="71">
        <v>23</v>
      </c>
      <c r="K12" s="71">
        <v>5</v>
      </c>
      <c r="L12" s="71">
        <v>160</v>
      </c>
      <c r="M12" s="71">
        <v>129</v>
      </c>
      <c r="N12" s="71">
        <v>96</v>
      </c>
      <c r="O12" s="74">
        <v>44</v>
      </c>
      <c r="P12" s="14" t="s">
        <v>146</v>
      </c>
    </row>
    <row r="13" spans="1:16" ht="12" customHeight="1">
      <c r="A13" s="2" t="s">
        <v>147</v>
      </c>
      <c r="B13" s="71">
        <v>365</v>
      </c>
      <c r="C13" s="71">
        <v>243</v>
      </c>
      <c r="D13" s="71">
        <v>43</v>
      </c>
      <c r="E13" s="72">
        <v>1</v>
      </c>
      <c r="F13" s="71">
        <v>10</v>
      </c>
      <c r="G13" s="71">
        <v>54</v>
      </c>
      <c r="H13" s="71">
        <v>15</v>
      </c>
      <c r="I13" s="63">
        <v>1</v>
      </c>
      <c r="J13" s="71">
        <v>2</v>
      </c>
      <c r="K13" s="63">
        <v>1</v>
      </c>
      <c r="L13" s="71">
        <v>40</v>
      </c>
      <c r="M13" s="71">
        <v>7</v>
      </c>
      <c r="N13" s="71">
        <v>69</v>
      </c>
      <c r="O13" s="74">
        <v>24</v>
      </c>
      <c r="P13" s="14" t="s">
        <v>147</v>
      </c>
    </row>
    <row r="14" spans="1:16" ht="12" customHeight="1">
      <c r="A14" s="2" t="s">
        <v>148</v>
      </c>
      <c r="B14" s="71">
        <v>204</v>
      </c>
      <c r="C14" s="71">
        <v>117</v>
      </c>
      <c r="D14" s="72">
        <v>20</v>
      </c>
      <c r="E14" s="72" t="s">
        <v>101</v>
      </c>
      <c r="F14" s="63">
        <v>1</v>
      </c>
      <c r="G14" s="71">
        <v>53</v>
      </c>
      <c r="H14" s="71">
        <v>7</v>
      </c>
      <c r="I14" s="63" t="s">
        <v>101</v>
      </c>
      <c r="J14" s="72">
        <v>3</v>
      </c>
      <c r="K14" s="72">
        <v>3</v>
      </c>
      <c r="L14" s="72">
        <v>14</v>
      </c>
      <c r="M14" s="72">
        <v>4</v>
      </c>
      <c r="N14" s="72">
        <v>12</v>
      </c>
      <c r="O14" s="74">
        <v>12</v>
      </c>
      <c r="P14" s="14" t="s">
        <v>148</v>
      </c>
    </row>
    <row r="15" spans="1:16" ht="12" customHeight="1">
      <c r="A15" s="2" t="s">
        <v>149</v>
      </c>
      <c r="B15" s="71">
        <v>432</v>
      </c>
      <c r="C15" s="71">
        <v>286</v>
      </c>
      <c r="D15" s="71">
        <v>42</v>
      </c>
      <c r="E15" s="63">
        <v>1</v>
      </c>
      <c r="F15" s="71">
        <v>7</v>
      </c>
      <c r="G15" s="71">
        <v>99</v>
      </c>
      <c r="H15" s="71">
        <v>10</v>
      </c>
      <c r="I15" s="63" t="s">
        <v>101</v>
      </c>
      <c r="J15" s="71">
        <v>8</v>
      </c>
      <c r="K15" s="72">
        <v>4</v>
      </c>
      <c r="L15" s="71">
        <v>47</v>
      </c>
      <c r="M15" s="71">
        <v>14</v>
      </c>
      <c r="N15" s="71">
        <v>54</v>
      </c>
      <c r="O15" s="74">
        <v>16</v>
      </c>
      <c r="P15" s="14" t="s">
        <v>149</v>
      </c>
    </row>
    <row r="16" spans="1:16" ht="12" customHeight="1">
      <c r="A16" s="2" t="s">
        <v>150</v>
      </c>
      <c r="B16" s="71">
        <v>901</v>
      </c>
      <c r="C16" s="71">
        <v>712</v>
      </c>
      <c r="D16" s="71">
        <v>110</v>
      </c>
      <c r="E16" s="72">
        <v>11</v>
      </c>
      <c r="F16" s="71">
        <v>9</v>
      </c>
      <c r="G16" s="71">
        <v>264</v>
      </c>
      <c r="H16" s="71">
        <v>29</v>
      </c>
      <c r="I16" s="72" t="s">
        <v>101</v>
      </c>
      <c r="J16" s="71">
        <v>50</v>
      </c>
      <c r="K16" s="72">
        <v>6</v>
      </c>
      <c r="L16" s="72">
        <v>126</v>
      </c>
      <c r="M16" s="72">
        <v>56</v>
      </c>
      <c r="N16" s="71">
        <v>51</v>
      </c>
      <c r="O16" s="74">
        <v>40</v>
      </c>
      <c r="P16" s="14" t="s">
        <v>150</v>
      </c>
    </row>
    <row r="17" spans="1:17" ht="12" customHeight="1">
      <c r="A17" s="2" t="s">
        <v>151</v>
      </c>
      <c r="B17" s="71">
        <v>311</v>
      </c>
      <c r="C17" s="71">
        <v>261</v>
      </c>
      <c r="D17" s="71">
        <v>27</v>
      </c>
      <c r="E17" s="71">
        <v>3</v>
      </c>
      <c r="F17" s="63">
        <v>3</v>
      </c>
      <c r="G17" s="71">
        <v>108</v>
      </c>
      <c r="H17" s="71">
        <v>28</v>
      </c>
      <c r="I17" s="72">
        <v>1</v>
      </c>
      <c r="J17" s="71">
        <v>18</v>
      </c>
      <c r="K17" s="71">
        <v>4</v>
      </c>
      <c r="L17" s="71">
        <v>37</v>
      </c>
      <c r="M17" s="71">
        <v>13</v>
      </c>
      <c r="N17" s="71">
        <v>19</v>
      </c>
      <c r="O17" s="74">
        <v>31</v>
      </c>
      <c r="P17" s="14" t="s">
        <v>151</v>
      </c>
    </row>
    <row r="18" spans="1:17" ht="12" customHeight="1">
      <c r="A18" s="2" t="s">
        <v>152</v>
      </c>
      <c r="B18" s="71">
        <v>77</v>
      </c>
      <c r="C18" s="71">
        <v>57</v>
      </c>
      <c r="D18" s="71">
        <v>11</v>
      </c>
      <c r="E18" s="63" t="s">
        <v>101</v>
      </c>
      <c r="F18" s="72" t="s">
        <v>101</v>
      </c>
      <c r="G18" s="71">
        <v>16</v>
      </c>
      <c r="H18" s="71">
        <v>5</v>
      </c>
      <c r="I18" s="63">
        <v>1</v>
      </c>
      <c r="J18" s="71">
        <v>4</v>
      </c>
      <c r="K18" s="72">
        <v>1</v>
      </c>
      <c r="L18" s="72">
        <v>12</v>
      </c>
      <c r="M18" s="72">
        <v>1</v>
      </c>
      <c r="N18" s="71">
        <v>6</v>
      </c>
      <c r="O18" s="74">
        <v>4</v>
      </c>
      <c r="P18" s="14" t="s">
        <v>152</v>
      </c>
    </row>
    <row r="19" spans="1:17" ht="12" customHeight="1">
      <c r="A19" s="2" t="s">
        <v>153</v>
      </c>
      <c r="B19" s="71">
        <v>1037</v>
      </c>
      <c r="C19" s="71">
        <v>736</v>
      </c>
      <c r="D19" s="71">
        <v>68</v>
      </c>
      <c r="E19" s="72">
        <v>2</v>
      </c>
      <c r="F19" s="71">
        <v>13</v>
      </c>
      <c r="G19" s="71">
        <v>140</v>
      </c>
      <c r="H19" s="71">
        <v>40</v>
      </c>
      <c r="I19" s="63">
        <v>1</v>
      </c>
      <c r="J19" s="71">
        <v>84</v>
      </c>
      <c r="K19" s="72">
        <v>6</v>
      </c>
      <c r="L19" s="71">
        <v>125</v>
      </c>
      <c r="M19" s="71">
        <v>12</v>
      </c>
      <c r="N19" s="71">
        <v>245</v>
      </c>
      <c r="O19" s="74">
        <v>43</v>
      </c>
      <c r="P19" s="14" t="s">
        <v>153</v>
      </c>
    </row>
    <row r="20" spans="1:17" ht="12" customHeight="1">
      <c r="A20" s="2" t="s">
        <v>154</v>
      </c>
      <c r="B20" s="71">
        <v>162</v>
      </c>
      <c r="C20" s="71">
        <v>124</v>
      </c>
      <c r="D20" s="72">
        <v>25</v>
      </c>
      <c r="E20" s="63">
        <v>2</v>
      </c>
      <c r="F20" s="63" t="s">
        <v>101</v>
      </c>
      <c r="G20" s="72">
        <v>32</v>
      </c>
      <c r="H20" s="72">
        <v>5</v>
      </c>
      <c r="I20" s="63" t="s">
        <v>101</v>
      </c>
      <c r="J20" s="71">
        <v>11</v>
      </c>
      <c r="K20" s="72">
        <v>1</v>
      </c>
      <c r="L20" s="72">
        <v>30</v>
      </c>
      <c r="M20" s="72">
        <v>9</v>
      </c>
      <c r="N20" s="71">
        <v>9</v>
      </c>
      <c r="O20" s="74">
        <v>17</v>
      </c>
      <c r="P20" s="14" t="s">
        <v>154</v>
      </c>
    </row>
    <row r="21" spans="1:17" ht="12" customHeight="1">
      <c r="A21" s="2" t="s">
        <v>155</v>
      </c>
      <c r="B21" s="71">
        <v>520</v>
      </c>
      <c r="C21" s="71">
        <v>463</v>
      </c>
      <c r="D21" s="71">
        <v>21</v>
      </c>
      <c r="E21" s="63">
        <v>3</v>
      </c>
      <c r="F21" s="72">
        <v>29</v>
      </c>
      <c r="G21" s="71">
        <v>125</v>
      </c>
      <c r="H21" s="71">
        <v>21</v>
      </c>
      <c r="I21" s="72">
        <v>5</v>
      </c>
      <c r="J21" s="72">
        <v>24</v>
      </c>
      <c r="K21" s="72">
        <v>7</v>
      </c>
      <c r="L21" s="71">
        <v>71</v>
      </c>
      <c r="M21" s="71">
        <v>108</v>
      </c>
      <c r="N21" s="71">
        <v>49</v>
      </c>
      <c r="O21" s="74">
        <v>43</v>
      </c>
      <c r="P21" s="14" t="s">
        <v>155</v>
      </c>
    </row>
    <row r="22" spans="1:17" ht="12" customHeight="1">
      <c r="A22" s="2" t="s">
        <v>156</v>
      </c>
      <c r="B22" s="71">
        <v>233</v>
      </c>
      <c r="C22" s="71">
        <v>177</v>
      </c>
      <c r="D22" s="71">
        <v>21</v>
      </c>
      <c r="E22" s="63">
        <v>1</v>
      </c>
      <c r="F22" s="72">
        <v>11</v>
      </c>
      <c r="G22" s="72">
        <v>28</v>
      </c>
      <c r="H22" s="72" t="s">
        <v>101</v>
      </c>
      <c r="I22" s="63" t="s">
        <v>101</v>
      </c>
      <c r="J22" s="71">
        <v>28</v>
      </c>
      <c r="K22" s="63">
        <v>1</v>
      </c>
      <c r="L22" s="72">
        <v>39</v>
      </c>
      <c r="M22" s="72">
        <v>28</v>
      </c>
      <c r="N22" s="71">
        <v>20</v>
      </c>
      <c r="O22" s="65">
        <v>1</v>
      </c>
      <c r="P22" s="14" t="s">
        <v>156</v>
      </c>
    </row>
    <row r="23" spans="1:17" ht="12" customHeight="1">
      <c r="A23" s="2" t="s">
        <v>157</v>
      </c>
      <c r="B23" s="71">
        <v>180</v>
      </c>
      <c r="C23" s="71">
        <v>135</v>
      </c>
      <c r="D23" s="71">
        <v>20</v>
      </c>
      <c r="E23" s="72" t="s">
        <v>101</v>
      </c>
      <c r="F23" s="72" t="s">
        <v>101</v>
      </c>
      <c r="G23" s="71">
        <v>62</v>
      </c>
      <c r="H23" s="71">
        <v>10</v>
      </c>
      <c r="I23" s="63" t="s">
        <v>101</v>
      </c>
      <c r="J23" s="71">
        <v>4</v>
      </c>
      <c r="K23" s="72" t="s">
        <v>101</v>
      </c>
      <c r="L23" s="71">
        <v>17</v>
      </c>
      <c r="M23" s="71">
        <v>4</v>
      </c>
      <c r="N23" s="71">
        <v>18</v>
      </c>
      <c r="O23" s="74">
        <v>22</v>
      </c>
      <c r="P23" s="14" t="s">
        <v>157</v>
      </c>
    </row>
    <row r="24" spans="1:17" ht="12" customHeight="1">
      <c r="A24" s="2" t="s">
        <v>158</v>
      </c>
      <c r="B24" s="71">
        <v>187</v>
      </c>
      <c r="C24" s="71">
        <v>105</v>
      </c>
      <c r="D24" s="71">
        <v>7</v>
      </c>
      <c r="E24" s="63" t="s">
        <v>101</v>
      </c>
      <c r="F24" s="71">
        <v>4</v>
      </c>
      <c r="G24" s="71">
        <v>51</v>
      </c>
      <c r="H24" s="71">
        <v>8</v>
      </c>
      <c r="I24" s="63">
        <v>2</v>
      </c>
      <c r="J24" s="71">
        <v>4</v>
      </c>
      <c r="K24" s="71">
        <v>2</v>
      </c>
      <c r="L24" s="71">
        <v>6</v>
      </c>
      <c r="M24" s="71">
        <v>8</v>
      </c>
      <c r="N24" s="71">
        <v>13</v>
      </c>
      <c r="O24" s="74">
        <v>9</v>
      </c>
      <c r="P24" s="14" t="s">
        <v>158</v>
      </c>
    </row>
    <row r="25" spans="1:17" ht="12" customHeight="1">
      <c r="A25" s="2" t="s">
        <v>159</v>
      </c>
      <c r="B25" s="71">
        <v>524</v>
      </c>
      <c r="C25" s="71">
        <v>471</v>
      </c>
      <c r="D25" s="71">
        <v>87</v>
      </c>
      <c r="E25" s="72">
        <v>3</v>
      </c>
      <c r="F25" s="72">
        <v>2</v>
      </c>
      <c r="G25" s="71">
        <v>93</v>
      </c>
      <c r="H25" s="71">
        <v>15</v>
      </c>
      <c r="I25" s="63" t="s">
        <v>101</v>
      </c>
      <c r="J25" s="71">
        <v>27</v>
      </c>
      <c r="K25" s="63">
        <v>1</v>
      </c>
      <c r="L25" s="72">
        <v>230</v>
      </c>
      <c r="M25" s="72">
        <v>13</v>
      </c>
      <c r="N25" s="63" t="s">
        <v>101</v>
      </c>
      <c r="O25" s="74">
        <v>29</v>
      </c>
      <c r="P25" s="14" t="s">
        <v>159</v>
      </c>
    </row>
    <row r="26" spans="1:17" s="68" customFormat="1" ht="12" customHeight="1">
      <c r="A26" s="70" t="s">
        <v>160</v>
      </c>
      <c r="B26" s="67">
        <v>7483</v>
      </c>
      <c r="C26" s="67">
        <v>5689</v>
      </c>
      <c r="D26" s="67">
        <v>571</v>
      </c>
      <c r="E26" s="67">
        <v>36</v>
      </c>
      <c r="F26" s="67">
        <v>146</v>
      </c>
      <c r="G26" s="67">
        <v>1552</v>
      </c>
      <c r="H26" s="67">
        <v>305</v>
      </c>
      <c r="I26" s="67">
        <v>17</v>
      </c>
      <c r="J26" s="67">
        <v>325</v>
      </c>
      <c r="K26" s="67">
        <v>50</v>
      </c>
      <c r="L26" s="67">
        <v>1243</v>
      </c>
      <c r="M26" s="67">
        <v>587</v>
      </c>
      <c r="N26" s="67">
        <v>857</v>
      </c>
      <c r="O26" s="66">
        <v>492</v>
      </c>
      <c r="P26" s="15" t="s">
        <v>160</v>
      </c>
      <c r="Q26" s="139"/>
    </row>
    <row r="27" spans="1:17" ht="12" customHeight="1"/>
    <row r="28" spans="1:17" ht="12" customHeight="1">
      <c r="B28" s="179" t="s">
        <v>66</v>
      </c>
      <c r="C28" s="179"/>
      <c r="D28" s="179"/>
      <c r="E28" s="179"/>
      <c r="F28" s="179"/>
      <c r="G28" s="179"/>
      <c r="H28" s="179"/>
      <c r="I28" s="179" t="s">
        <v>66</v>
      </c>
      <c r="J28" s="179"/>
      <c r="K28" s="179"/>
      <c r="L28" s="179"/>
      <c r="M28" s="179"/>
      <c r="N28" s="179"/>
      <c r="O28" s="179"/>
    </row>
    <row r="29" spans="1:17" ht="12" customHeight="1">
      <c r="A29" s="2" t="s">
        <v>142</v>
      </c>
      <c r="B29" s="63">
        <v>23</v>
      </c>
      <c r="C29" s="63">
        <v>24</v>
      </c>
      <c r="D29" s="63" t="s">
        <v>101</v>
      </c>
      <c r="E29" s="63" t="s">
        <v>101</v>
      </c>
      <c r="F29" s="63" t="s">
        <v>101</v>
      </c>
      <c r="G29" s="63">
        <v>8</v>
      </c>
      <c r="H29" s="63">
        <v>1</v>
      </c>
      <c r="I29" s="63" t="s">
        <v>101</v>
      </c>
      <c r="J29" s="63" t="s">
        <v>101</v>
      </c>
      <c r="K29" s="63" t="s">
        <v>101</v>
      </c>
      <c r="L29" s="63">
        <v>8</v>
      </c>
      <c r="M29" s="63">
        <v>3</v>
      </c>
      <c r="N29" s="63">
        <v>4</v>
      </c>
      <c r="O29" s="74" t="s">
        <v>101</v>
      </c>
      <c r="P29" s="14" t="s">
        <v>142</v>
      </c>
    </row>
    <row r="30" spans="1:17" ht="12" customHeight="1">
      <c r="A30" s="2" t="s">
        <v>143</v>
      </c>
      <c r="B30" s="71">
        <v>310</v>
      </c>
      <c r="C30" s="71">
        <v>378</v>
      </c>
      <c r="D30" s="71">
        <v>17</v>
      </c>
      <c r="E30" s="72">
        <v>6</v>
      </c>
      <c r="F30" s="72">
        <v>4</v>
      </c>
      <c r="G30" s="71">
        <v>64</v>
      </c>
      <c r="H30" s="71">
        <v>57</v>
      </c>
      <c r="I30" s="63">
        <v>1</v>
      </c>
      <c r="J30" s="71">
        <v>15</v>
      </c>
      <c r="K30" s="72">
        <v>2</v>
      </c>
      <c r="L30" s="72">
        <v>89</v>
      </c>
      <c r="M30" s="72">
        <v>96</v>
      </c>
      <c r="N30" s="71">
        <v>27</v>
      </c>
      <c r="O30" s="74">
        <v>115</v>
      </c>
      <c r="P30" s="14" t="s">
        <v>143</v>
      </c>
    </row>
    <row r="31" spans="1:17" ht="12" customHeight="1">
      <c r="A31" s="2" t="s">
        <v>144</v>
      </c>
      <c r="B31" s="71">
        <v>67</v>
      </c>
      <c r="C31" s="71">
        <v>82</v>
      </c>
      <c r="D31" s="72">
        <v>5</v>
      </c>
      <c r="E31" s="63" t="s">
        <v>101</v>
      </c>
      <c r="F31" s="63">
        <v>4</v>
      </c>
      <c r="G31" s="71">
        <v>23</v>
      </c>
      <c r="H31" s="71">
        <v>4</v>
      </c>
      <c r="I31" s="63" t="s">
        <v>101</v>
      </c>
      <c r="J31" s="71">
        <v>8</v>
      </c>
      <c r="K31" s="63">
        <v>2</v>
      </c>
      <c r="L31" s="72">
        <v>22</v>
      </c>
      <c r="M31" s="72">
        <v>11</v>
      </c>
      <c r="N31" s="63">
        <v>3</v>
      </c>
      <c r="O31" s="74">
        <v>4</v>
      </c>
      <c r="P31" s="14" t="s">
        <v>144</v>
      </c>
    </row>
    <row r="32" spans="1:17" ht="12" customHeight="1">
      <c r="A32" s="2" t="s">
        <v>145</v>
      </c>
      <c r="B32" s="71">
        <v>80</v>
      </c>
      <c r="C32" s="71">
        <v>102</v>
      </c>
      <c r="D32" s="71">
        <v>5</v>
      </c>
      <c r="E32" s="63">
        <v>2</v>
      </c>
      <c r="F32" s="71">
        <v>2</v>
      </c>
      <c r="G32" s="71">
        <v>30</v>
      </c>
      <c r="H32" s="71">
        <v>10</v>
      </c>
      <c r="I32" s="63">
        <v>3</v>
      </c>
      <c r="J32" s="71">
        <v>9</v>
      </c>
      <c r="K32" s="63">
        <v>1</v>
      </c>
      <c r="L32" s="71">
        <v>25</v>
      </c>
      <c r="M32" s="71">
        <v>14</v>
      </c>
      <c r="N32" s="71">
        <v>1</v>
      </c>
      <c r="O32" s="74">
        <v>24</v>
      </c>
      <c r="P32" s="14" t="s">
        <v>145</v>
      </c>
    </row>
    <row r="33" spans="1:17" ht="12" customHeight="1">
      <c r="A33" s="6"/>
      <c r="B33" s="71"/>
      <c r="C33" s="71"/>
      <c r="D33" s="71"/>
      <c r="E33" s="71"/>
      <c r="F33" s="71"/>
      <c r="G33" s="71"/>
      <c r="H33" s="71"/>
      <c r="I33" s="72"/>
      <c r="J33" s="71"/>
      <c r="K33" s="71"/>
      <c r="L33" s="71"/>
      <c r="M33" s="71"/>
      <c r="N33" s="71"/>
      <c r="O33" s="74"/>
      <c r="P33" s="15"/>
    </row>
    <row r="34" spans="1:17" ht="12" customHeight="1">
      <c r="A34" s="2" t="s">
        <v>146</v>
      </c>
      <c r="B34" s="71">
        <v>450</v>
      </c>
      <c r="C34" s="71">
        <v>491</v>
      </c>
      <c r="D34" s="71">
        <v>2</v>
      </c>
      <c r="E34" s="72" t="s">
        <v>101</v>
      </c>
      <c r="F34" s="71">
        <v>8</v>
      </c>
      <c r="G34" s="71">
        <v>145</v>
      </c>
      <c r="H34" s="71">
        <v>30</v>
      </c>
      <c r="I34" s="63">
        <v>1</v>
      </c>
      <c r="J34" s="71">
        <v>23</v>
      </c>
      <c r="K34" s="71">
        <v>5</v>
      </c>
      <c r="L34" s="71">
        <v>120</v>
      </c>
      <c r="M34" s="71">
        <v>124</v>
      </c>
      <c r="N34" s="63">
        <v>33</v>
      </c>
      <c r="O34" s="74">
        <v>43</v>
      </c>
      <c r="P34" s="14" t="s">
        <v>146</v>
      </c>
    </row>
    <row r="35" spans="1:17" ht="12" customHeight="1">
      <c r="A35" s="2" t="s">
        <v>147</v>
      </c>
      <c r="B35" s="71">
        <v>127</v>
      </c>
      <c r="C35" s="71">
        <v>130</v>
      </c>
      <c r="D35" s="71">
        <v>11</v>
      </c>
      <c r="E35" s="72">
        <v>1</v>
      </c>
      <c r="F35" s="72">
        <v>7</v>
      </c>
      <c r="G35" s="71">
        <v>33</v>
      </c>
      <c r="H35" s="71">
        <v>13</v>
      </c>
      <c r="I35" s="63" t="s">
        <v>101</v>
      </c>
      <c r="J35" s="71">
        <v>2</v>
      </c>
      <c r="K35" s="63">
        <v>1</v>
      </c>
      <c r="L35" s="71">
        <v>22</v>
      </c>
      <c r="M35" s="71">
        <v>6</v>
      </c>
      <c r="N35" s="71">
        <v>34</v>
      </c>
      <c r="O35" s="74">
        <v>23</v>
      </c>
      <c r="P35" s="14" t="s">
        <v>147</v>
      </c>
    </row>
    <row r="36" spans="1:17" ht="12" customHeight="1">
      <c r="A36" s="2" t="s">
        <v>148</v>
      </c>
      <c r="B36" s="71">
        <v>25</v>
      </c>
      <c r="C36" s="71">
        <v>29</v>
      </c>
      <c r="D36" s="72" t="s">
        <v>101</v>
      </c>
      <c r="E36" s="72" t="s">
        <v>101</v>
      </c>
      <c r="F36" s="63" t="s">
        <v>101</v>
      </c>
      <c r="G36" s="71">
        <v>12</v>
      </c>
      <c r="H36" s="71">
        <v>6</v>
      </c>
      <c r="I36" s="63" t="s">
        <v>101</v>
      </c>
      <c r="J36" s="72">
        <v>3</v>
      </c>
      <c r="K36" s="72">
        <v>1</v>
      </c>
      <c r="L36" s="72">
        <v>3</v>
      </c>
      <c r="M36" s="72">
        <v>1</v>
      </c>
      <c r="N36" s="72">
        <v>3</v>
      </c>
      <c r="O36" s="74">
        <v>9</v>
      </c>
      <c r="P36" s="14" t="s">
        <v>148</v>
      </c>
    </row>
    <row r="37" spans="1:17" ht="12" customHeight="1">
      <c r="A37" s="2" t="s">
        <v>149</v>
      </c>
      <c r="B37" s="71">
        <v>75</v>
      </c>
      <c r="C37" s="71">
        <v>84</v>
      </c>
      <c r="D37" s="71">
        <v>2</v>
      </c>
      <c r="E37" s="63" t="s">
        <v>101</v>
      </c>
      <c r="F37" s="72" t="s">
        <v>101</v>
      </c>
      <c r="G37" s="71">
        <v>40</v>
      </c>
      <c r="H37" s="71">
        <v>9</v>
      </c>
      <c r="I37" s="63" t="s">
        <v>101</v>
      </c>
      <c r="J37" s="71">
        <v>7</v>
      </c>
      <c r="K37" s="72" t="s">
        <v>101</v>
      </c>
      <c r="L37" s="71">
        <v>17</v>
      </c>
      <c r="M37" s="71">
        <v>6</v>
      </c>
      <c r="N37" s="63">
        <v>3</v>
      </c>
      <c r="O37" s="74">
        <v>10</v>
      </c>
      <c r="P37" s="14" t="s">
        <v>149</v>
      </c>
    </row>
    <row r="38" spans="1:17" ht="12" customHeight="1">
      <c r="A38" s="2" t="s">
        <v>150</v>
      </c>
      <c r="B38" s="71">
        <v>224</v>
      </c>
      <c r="C38" s="71">
        <v>252</v>
      </c>
      <c r="D38" s="71">
        <v>18</v>
      </c>
      <c r="E38" s="72">
        <v>9</v>
      </c>
      <c r="F38" s="71">
        <v>1</v>
      </c>
      <c r="G38" s="71">
        <v>76</v>
      </c>
      <c r="H38" s="71">
        <v>14</v>
      </c>
      <c r="I38" s="63" t="s">
        <v>101</v>
      </c>
      <c r="J38" s="71">
        <v>48</v>
      </c>
      <c r="K38" s="72">
        <v>5</v>
      </c>
      <c r="L38" s="72">
        <v>49</v>
      </c>
      <c r="M38" s="72">
        <v>26</v>
      </c>
      <c r="N38" s="71">
        <v>6</v>
      </c>
      <c r="O38" s="74">
        <v>35</v>
      </c>
      <c r="P38" s="14" t="s">
        <v>150</v>
      </c>
    </row>
    <row r="39" spans="1:17" ht="12" customHeight="1">
      <c r="A39" s="2" t="s">
        <v>151</v>
      </c>
      <c r="B39" s="71">
        <v>169</v>
      </c>
      <c r="C39" s="71">
        <v>189</v>
      </c>
      <c r="D39" s="71">
        <v>18</v>
      </c>
      <c r="E39" s="72">
        <v>3</v>
      </c>
      <c r="F39" s="63">
        <v>2</v>
      </c>
      <c r="G39" s="71">
        <v>76</v>
      </c>
      <c r="H39" s="71">
        <v>25</v>
      </c>
      <c r="I39" s="63">
        <v>1</v>
      </c>
      <c r="J39" s="71">
        <v>17</v>
      </c>
      <c r="K39" s="71">
        <v>3</v>
      </c>
      <c r="L39" s="71">
        <v>23</v>
      </c>
      <c r="M39" s="71">
        <v>11</v>
      </c>
      <c r="N39" s="71">
        <v>10</v>
      </c>
      <c r="O39" s="74">
        <v>30</v>
      </c>
      <c r="P39" s="14" t="s">
        <v>151</v>
      </c>
    </row>
    <row r="40" spans="1:17" ht="12" customHeight="1">
      <c r="A40" s="2" t="s">
        <v>152</v>
      </c>
      <c r="B40" s="71">
        <v>19</v>
      </c>
      <c r="C40" s="71">
        <v>23</v>
      </c>
      <c r="D40" s="63">
        <v>4</v>
      </c>
      <c r="E40" s="63" t="s">
        <v>101</v>
      </c>
      <c r="F40" s="63" t="s">
        <v>101</v>
      </c>
      <c r="G40" s="71">
        <v>7</v>
      </c>
      <c r="H40" s="71">
        <v>4</v>
      </c>
      <c r="I40" s="63" t="s">
        <v>101</v>
      </c>
      <c r="J40" s="71">
        <v>4</v>
      </c>
      <c r="K40" s="63">
        <v>1</v>
      </c>
      <c r="L40" s="72">
        <v>2</v>
      </c>
      <c r="M40" s="72">
        <v>1</v>
      </c>
      <c r="N40" s="63" t="s">
        <v>101</v>
      </c>
      <c r="O40" s="74">
        <v>4</v>
      </c>
      <c r="P40" s="14" t="s">
        <v>152</v>
      </c>
    </row>
    <row r="41" spans="1:17" ht="12" customHeight="1">
      <c r="A41" s="2" t="s">
        <v>153</v>
      </c>
      <c r="B41" s="71">
        <v>410</v>
      </c>
      <c r="C41" s="71">
        <v>430</v>
      </c>
      <c r="D41" s="71">
        <v>31</v>
      </c>
      <c r="E41" s="72">
        <v>2</v>
      </c>
      <c r="F41" s="71">
        <v>7</v>
      </c>
      <c r="G41" s="71">
        <v>104</v>
      </c>
      <c r="H41" s="71">
        <v>40</v>
      </c>
      <c r="I41" s="63" t="s">
        <v>101</v>
      </c>
      <c r="J41" s="71">
        <v>82</v>
      </c>
      <c r="K41" s="72">
        <v>3</v>
      </c>
      <c r="L41" s="71">
        <v>76</v>
      </c>
      <c r="M41" s="71">
        <v>6</v>
      </c>
      <c r="N41" s="71">
        <v>79</v>
      </c>
      <c r="O41" s="74">
        <v>42</v>
      </c>
      <c r="P41" s="14" t="s">
        <v>153</v>
      </c>
    </row>
    <row r="42" spans="1:17" ht="12" customHeight="1">
      <c r="A42" s="2" t="s">
        <v>154</v>
      </c>
      <c r="B42" s="71">
        <v>71</v>
      </c>
      <c r="C42" s="71">
        <v>82</v>
      </c>
      <c r="D42" s="72">
        <v>15</v>
      </c>
      <c r="E42" s="63">
        <v>2</v>
      </c>
      <c r="F42" s="63" t="s">
        <v>101</v>
      </c>
      <c r="G42" s="72">
        <v>18</v>
      </c>
      <c r="H42" s="72">
        <v>5</v>
      </c>
      <c r="I42" s="63" t="s">
        <v>101</v>
      </c>
      <c r="J42" s="71">
        <v>9</v>
      </c>
      <c r="K42" s="63" t="s">
        <v>101</v>
      </c>
      <c r="L42" s="72">
        <v>20</v>
      </c>
      <c r="M42" s="72">
        <v>9</v>
      </c>
      <c r="N42" s="72">
        <v>4</v>
      </c>
      <c r="O42" s="74">
        <v>16</v>
      </c>
      <c r="P42" s="14" t="s">
        <v>154</v>
      </c>
    </row>
    <row r="43" spans="1:17" ht="12" customHeight="1">
      <c r="A43" s="2" t="s">
        <v>155</v>
      </c>
      <c r="B43" s="71">
        <v>225</v>
      </c>
      <c r="C43" s="71">
        <v>271</v>
      </c>
      <c r="D43" s="71">
        <v>14</v>
      </c>
      <c r="E43" s="63">
        <v>1</v>
      </c>
      <c r="F43" s="72">
        <v>17</v>
      </c>
      <c r="G43" s="71">
        <v>64</v>
      </c>
      <c r="H43" s="71">
        <v>16</v>
      </c>
      <c r="I43" s="72">
        <v>2</v>
      </c>
      <c r="J43" s="72">
        <v>24</v>
      </c>
      <c r="K43" s="72">
        <v>4</v>
      </c>
      <c r="L43" s="71">
        <v>24</v>
      </c>
      <c r="M43" s="71">
        <v>87</v>
      </c>
      <c r="N43" s="71">
        <v>18</v>
      </c>
      <c r="O43" s="74">
        <v>32</v>
      </c>
      <c r="P43" s="14" t="s">
        <v>155</v>
      </c>
    </row>
    <row r="44" spans="1:17" ht="12" customHeight="1">
      <c r="A44" s="2" t="s">
        <v>156</v>
      </c>
      <c r="B44" s="71">
        <v>95</v>
      </c>
      <c r="C44" s="71">
        <v>104</v>
      </c>
      <c r="D44" s="72">
        <v>14</v>
      </c>
      <c r="E44" s="63">
        <v>1</v>
      </c>
      <c r="F44" s="72">
        <v>6</v>
      </c>
      <c r="G44" s="72">
        <v>15</v>
      </c>
      <c r="H44" s="72" t="s">
        <v>101</v>
      </c>
      <c r="I44" s="63" t="s">
        <v>101</v>
      </c>
      <c r="J44" s="71">
        <v>27</v>
      </c>
      <c r="K44" s="63">
        <v>1</v>
      </c>
      <c r="L44" s="72">
        <v>20</v>
      </c>
      <c r="M44" s="72">
        <v>14</v>
      </c>
      <c r="N44" s="72">
        <v>6</v>
      </c>
      <c r="O44" s="65">
        <v>1</v>
      </c>
      <c r="P44" s="14" t="s">
        <v>156</v>
      </c>
    </row>
    <row r="45" spans="1:17" ht="12" customHeight="1">
      <c r="A45" s="2" t="s">
        <v>157</v>
      </c>
      <c r="B45" s="71">
        <v>66</v>
      </c>
      <c r="C45" s="71">
        <v>66</v>
      </c>
      <c r="D45" s="71">
        <v>4</v>
      </c>
      <c r="E45" s="72" t="s">
        <v>101</v>
      </c>
      <c r="F45" s="72" t="s">
        <v>101</v>
      </c>
      <c r="G45" s="71">
        <v>29</v>
      </c>
      <c r="H45" s="71">
        <v>7</v>
      </c>
      <c r="I45" s="63" t="s">
        <v>101</v>
      </c>
      <c r="J45" s="71">
        <v>3</v>
      </c>
      <c r="K45" s="63" t="s">
        <v>101</v>
      </c>
      <c r="L45" s="71">
        <v>12</v>
      </c>
      <c r="M45" s="71">
        <v>3</v>
      </c>
      <c r="N45" s="71">
        <v>8</v>
      </c>
      <c r="O45" s="74">
        <v>17</v>
      </c>
      <c r="P45" s="14" t="s">
        <v>157</v>
      </c>
    </row>
    <row r="46" spans="1:17" ht="12" customHeight="1">
      <c r="A46" s="2" t="s">
        <v>158</v>
      </c>
      <c r="B46" s="71">
        <v>46</v>
      </c>
      <c r="C46" s="71">
        <v>48</v>
      </c>
      <c r="D46" s="72" t="s">
        <v>101</v>
      </c>
      <c r="E46" s="63" t="s">
        <v>101</v>
      </c>
      <c r="F46" s="63">
        <v>1</v>
      </c>
      <c r="G46" s="71">
        <v>26</v>
      </c>
      <c r="H46" s="71">
        <v>4</v>
      </c>
      <c r="I46" s="63" t="s">
        <v>101</v>
      </c>
      <c r="J46" s="71">
        <v>4</v>
      </c>
      <c r="K46" s="72" t="s">
        <v>101</v>
      </c>
      <c r="L46" s="71">
        <v>5</v>
      </c>
      <c r="M46" s="71">
        <v>3</v>
      </c>
      <c r="N46" s="63">
        <v>5</v>
      </c>
      <c r="O46" s="74">
        <v>7</v>
      </c>
      <c r="P46" s="14" t="s">
        <v>158</v>
      </c>
    </row>
    <row r="47" spans="1:17" ht="12" customHeight="1">
      <c r="A47" s="2" t="s">
        <v>159</v>
      </c>
      <c r="B47" s="71">
        <v>260</v>
      </c>
      <c r="C47" s="71">
        <v>289</v>
      </c>
      <c r="D47" s="71">
        <v>39</v>
      </c>
      <c r="E47" s="72">
        <v>3</v>
      </c>
      <c r="F47" s="72">
        <v>2</v>
      </c>
      <c r="G47" s="71">
        <v>51</v>
      </c>
      <c r="H47" s="71">
        <v>12</v>
      </c>
      <c r="I47" s="63" t="s">
        <v>101</v>
      </c>
      <c r="J47" s="71">
        <v>27</v>
      </c>
      <c r="K47" s="63">
        <v>1</v>
      </c>
      <c r="L47" s="72">
        <v>146</v>
      </c>
      <c r="M47" s="72">
        <v>8</v>
      </c>
      <c r="N47" s="63" t="s">
        <v>101</v>
      </c>
      <c r="O47" s="74">
        <v>28</v>
      </c>
      <c r="P47" s="14" t="s">
        <v>159</v>
      </c>
    </row>
    <row r="48" spans="1:17" s="68" customFormat="1" ht="12" customHeight="1">
      <c r="A48" s="70" t="s">
        <v>160</v>
      </c>
      <c r="B48" s="67">
        <v>2742</v>
      </c>
      <c r="C48" s="67">
        <v>3074</v>
      </c>
      <c r="D48" s="67">
        <v>199</v>
      </c>
      <c r="E48" s="67">
        <v>30</v>
      </c>
      <c r="F48" s="67">
        <v>61</v>
      </c>
      <c r="G48" s="67">
        <v>821</v>
      </c>
      <c r="H48" s="67">
        <v>257</v>
      </c>
      <c r="I48" s="67">
        <v>8</v>
      </c>
      <c r="J48" s="67">
        <v>312</v>
      </c>
      <c r="K48" s="67">
        <v>30</v>
      </c>
      <c r="L48" s="67">
        <v>683</v>
      </c>
      <c r="M48" s="67">
        <v>429</v>
      </c>
      <c r="N48" s="67">
        <v>244</v>
      </c>
      <c r="O48" s="66">
        <v>440</v>
      </c>
      <c r="P48" s="15" t="s">
        <v>160</v>
      </c>
      <c r="Q48" s="139"/>
    </row>
    <row r="49" spans="1:1">
      <c r="A49" s="24" t="s">
        <v>29</v>
      </c>
    </row>
    <row r="50" spans="1:1">
      <c r="A50" s="21" t="s">
        <v>48</v>
      </c>
    </row>
  </sheetData>
  <mergeCells count="12">
    <mergeCell ref="I6:O6"/>
    <mergeCell ref="B6:H6"/>
    <mergeCell ref="B28:H28"/>
    <mergeCell ref="I28:O28"/>
    <mergeCell ref="A1:H1"/>
    <mergeCell ref="A3:A4"/>
    <mergeCell ref="B3:B4"/>
    <mergeCell ref="P3:P4"/>
    <mergeCell ref="O3:O4"/>
    <mergeCell ref="C3:C4"/>
    <mergeCell ref="I3:N3"/>
    <mergeCell ref="D3:H3"/>
  </mergeCells>
  <phoneticPr fontId="1" type="noConversion"/>
  <hyperlinks>
    <hyperlink ref="A1:G1" location="Inhaltsverzeichnis!E15:G18" display="Inhaltsverzeichnis!E15:G18" xr:uid="{00000000-0004-0000-1100-000000000000}"/>
    <hyperlink ref="A1:H1" location="Inhaltsverzeichnis!E46" display="Inhaltsverzeichnis!E46" xr:uid="{00000000-0004-0000-1100-000001000000}"/>
  </hyperlinks>
  <pageMargins left="0.59055118110236227" right="0.59055118110236227" top="0.78740157480314965" bottom="0.59055118110236227" header="0.31496062992125984" footer="0.23622047244094491"/>
  <pageSetup paperSize="9" firstPageNumber="42"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8" max="1048575" man="1"/>
  </colBreaks>
  <legacyDrawingHF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8C836-C054-4A4D-A5BB-82BB244805A9}">
  <dimension ref="A1"/>
  <sheetViews>
    <sheetView zoomScaleNormal="100" workbookViewId="0"/>
  </sheetViews>
  <sheetFormatPr baseColWidth="10" defaultColWidth="11.42578125" defaultRowHeight="12.75"/>
  <cols>
    <col min="1" max="1" width="2.140625" style="151" customWidth="1"/>
    <col min="2" max="2" width="2" style="151" customWidth="1"/>
    <col min="3" max="3" width="29.5703125" style="151" customWidth="1"/>
    <col min="4" max="4" width="2.140625" style="151" customWidth="1"/>
    <col min="5" max="5" width="29.28515625" style="151" customWidth="1"/>
    <col min="6" max="6" width="2" style="151" customWidth="1"/>
    <col min="7" max="7" width="30" style="151" customWidth="1"/>
    <col min="8" max="8" width="5.28515625" style="151" customWidth="1"/>
    <col min="9" max="9" width="16.140625" style="151" customWidth="1"/>
    <col min="10" max="16384" width="11.42578125" style="151"/>
  </cols>
  <sheetData>
    <row r="1" ht="111.6" customHeight="1"/>
  </sheetData>
  <sheetProtection selectLockedCells="1" selectUnlockedCells="1"/>
  <pageMargins left="0.59055118110236227" right="0" top="0.78740157480314965" bottom="0.59055118110236227" header="0.31496062992125984" footer="0.23622047244094491"/>
  <pageSetup paperSize="9" pageOrder="overThenDown" orientation="portrait" r:id="rId1"/>
  <headerFooter scaleWithDoc="0" alignWithMargins="0"/>
  <drawing r:id="rId2"/>
  <legacyDrawing r:id="rId3"/>
  <oleObjects>
    <mc:AlternateContent xmlns:mc="http://schemas.openxmlformats.org/markup-compatibility/2006">
      <mc:Choice Requires="x14">
        <oleObject progId="Document" shapeId="11265" r:id="rId4">
          <objectPr defaultSize="0" r:id="rId5">
            <anchor moveWithCells="1">
              <from>
                <xdr:col>0</xdr:col>
                <xdr:colOff>0</xdr:colOff>
                <xdr:row>1</xdr:row>
                <xdr:rowOff>9525</xdr:rowOff>
              </from>
              <to>
                <xdr:col>6</xdr:col>
                <xdr:colOff>1619250</xdr:colOff>
                <xdr:row>43</xdr:row>
                <xdr:rowOff>9525</xdr:rowOff>
              </to>
            </anchor>
          </objectPr>
        </oleObject>
      </mc:Choice>
      <mc:Fallback>
        <oleObject progId="Document" shapeId="1126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H52"/>
  <sheetViews>
    <sheetView workbookViewId="0">
      <selection sqref="A1:B1"/>
    </sheetView>
  </sheetViews>
  <sheetFormatPr baseColWidth="10" defaultColWidth="11.5703125" defaultRowHeight="12"/>
  <cols>
    <col min="1" max="1" width="2.7109375" style="38" customWidth="1"/>
    <col min="2" max="2" width="36.7109375" style="35" customWidth="1"/>
    <col min="3" max="3" width="2.7109375" style="40" customWidth="1"/>
    <col min="4" max="4" width="2.42578125" style="35" customWidth="1"/>
    <col min="5" max="5" width="2.7109375" style="36" customWidth="1"/>
    <col min="6" max="6" width="36.7109375" style="35" customWidth="1"/>
    <col min="7" max="7" width="2.7109375" style="40" customWidth="1"/>
    <col min="8" max="8" width="9.5703125" style="35" customWidth="1"/>
    <col min="9" max="16384" width="11.5703125" style="35"/>
  </cols>
  <sheetData>
    <row r="1" spans="1:8" ht="100.15" customHeight="1">
      <c r="A1" s="166" t="s">
        <v>122</v>
      </c>
      <c r="B1" s="166"/>
      <c r="C1" s="34"/>
      <c r="G1" s="37"/>
      <c r="H1" s="164" t="s">
        <v>126</v>
      </c>
    </row>
    <row r="2" spans="1:8" ht="20.45" customHeight="1">
      <c r="C2" s="39" t="s">
        <v>123</v>
      </c>
      <c r="G2" s="39" t="s">
        <v>123</v>
      </c>
      <c r="H2" s="165"/>
    </row>
    <row r="3" spans="1:8" ht="12.75">
      <c r="E3" s="38"/>
      <c r="F3" s="41"/>
      <c r="G3" s="42"/>
      <c r="H3" s="165"/>
    </row>
    <row r="4" spans="1:8" ht="24" customHeight="1">
      <c r="A4" s="43"/>
      <c r="B4" s="106" t="s">
        <v>182</v>
      </c>
      <c r="C4" s="44"/>
      <c r="H4" s="165"/>
    </row>
    <row r="5" spans="1:8" ht="12" customHeight="1">
      <c r="C5" s="45"/>
      <c r="H5" s="165"/>
    </row>
    <row r="6" spans="1:8" ht="12" customHeight="1">
      <c r="A6" s="48"/>
      <c r="B6" s="49" t="s">
        <v>124</v>
      </c>
      <c r="C6" s="50"/>
      <c r="H6" s="165"/>
    </row>
    <row r="7" spans="1:8" ht="12" customHeight="1">
      <c r="A7" s="46">
        <v>1</v>
      </c>
      <c r="B7" s="57" t="s">
        <v>127</v>
      </c>
      <c r="C7" s="58"/>
      <c r="E7" s="58">
        <v>10</v>
      </c>
      <c r="F7" s="58" t="s">
        <v>342</v>
      </c>
      <c r="G7" s="46"/>
      <c r="H7" s="165"/>
    </row>
    <row r="8" spans="1:8" ht="12" customHeight="1">
      <c r="A8" s="46"/>
      <c r="B8" s="58" t="s">
        <v>229</v>
      </c>
      <c r="C8" s="58"/>
      <c r="E8" s="46"/>
      <c r="F8" s="61" t="s">
        <v>343</v>
      </c>
      <c r="G8" s="58"/>
      <c r="H8" s="165"/>
    </row>
    <row r="9" spans="1:8" ht="12" customHeight="1">
      <c r="A9" s="54"/>
      <c r="B9" s="59" t="s">
        <v>186</v>
      </c>
      <c r="C9" s="111">
        <v>4</v>
      </c>
      <c r="E9" s="58"/>
      <c r="F9" s="61" t="s">
        <v>344</v>
      </c>
      <c r="G9" s="58"/>
      <c r="H9" s="165"/>
    </row>
    <row r="10" spans="1:8" ht="12" customHeight="1">
      <c r="E10" s="46"/>
      <c r="F10" s="61" t="s">
        <v>345</v>
      </c>
      <c r="G10" s="46"/>
      <c r="H10" s="165"/>
    </row>
    <row r="11" spans="1:8" ht="12" customHeight="1">
      <c r="A11" s="60">
        <v>2</v>
      </c>
      <c r="B11" s="57" t="s">
        <v>342</v>
      </c>
      <c r="C11" s="111"/>
      <c r="E11" s="47"/>
      <c r="F11" s="59" t="s">
        <v>346</v>
      </c>
      <c r="G11" s="111">
        <v>24</v>
      </c>
      <c r="H11" s="165"/>
    </row>
    <row r="12" spans="1:8" ht="12" customHeight="1">
      <c r="A12" s="54"/>
      <c r="B12" s="61" t="s">
        <v>366</v>
      </c>
      <c r="C12" s="111"/>
      <c r="H12" s="165"/>
    </row>
    <row r="13" spans="1:8">
      <c r="A13" s="54"/>
      <c r="B13" s="59" t="s">
        <v>140</v>
      </c>
      <c r="C13" s="111">
        <v>5</v>
      </c>
      <c r="E13" s="47">
        <v>11</v>
      </c>
      <c r="F13" s="58" t="s">
        <v>342</v>
      </c>
      <c r="G13" s="111"/>
      <c r="H13" s="165"/>
    </row>
    <row r="14" spans="1:8">
      <c r="A14" s="55"/>
      <c r="B14" s="55"/>
      <c r="E14" s="47"/>
      <c r="F14" s="61" t="s">
        <v>343</v>
      </c>
      <c r="G14" s="111"/>
      <c r="H14" s="165"/>
    </row>
    <row r="15" spans="1:8" s="55" customFormat="1">
      <c r="A15" s="46">
        <v>3</v>
      </c>
      <c r="B15" s="57" t="s">
        <v>342</v>
      </c>
      <c r="C15" s="112"/>
      <c r="E15" s="47"/>
      <c r="F15" s="58" t="s">
        <v>347</v>
      </c>
      <c r="G15" s="111"/>
    </row>
    <row r="16" spans="1:8" s="55" customFormat="1">
      <c r="A16" s="46"/>
      <c r="B16" s="58" t="s">
        <v>367</v>
      </c>
      <c r="C16" s="112"/>
      <c r="E16" s="47"/>
      <c r="F16" s="58" t="s">
        <v>349</v>
      </c>
      <c r="G16" s="111"/>
    </row>
    <row r="17" spans="1:7" s="55" customFormat="1">
      <c r="A17" s="54"/>
      <c r="B17" s="58" t="s">
        <v>368</v>
      </c>
      <c r="C17" s="112"/>
      <c r="E17" s="58"/>
      <c r="F17" s="59" t="s">
        <v>348</v>
      </c>
      <c r="G17" s="111">
        <v>26</v>
      </c>
    </row>
    <row r="18" spans="1:7" s="55" customFormat="1">
      <c r="A18" s="46"/>
      <c r="B18" s="59" t="s">
        <v>128</v>
      </c>
      <c r="C18" s="112">
        <v>6</v>
      </c>
      <c r="G18" s="40"/>
    </row>
    <row r="19" spans="1:7" s="55" customFormat="1">
      <c r="A19" s="51"/>
      <c r="B19" s="53"/>
      <c r="C19" s="113"/>
      <c r="E19" s="58">
        <v>12</v>
      </c>
      <c r="F19" s="58" t="s">
        <v>350</v>
      </c>
      <c r="G19" s="111"/>
    </row>
    <row r="20" spans="1:7" s="55" customFormat="1">
      <c r="A20" s="60">
        <v>4</v>
      </c>
      <c r="B20" s="61" t="s">
        <v>342</v>
      </c>
      <c r="C20" s="112"/>
      <c r="E20" s="58"/>
      <c r="F20" s="58" t="s">
        <v>351</v>
      </c>
      <c r="G20" s="111"/>
    </row>
    <row r="21" spans="1:7" s="55" customFormat="1">
      <c r="A21" s="46"/>
      <c r="B21" s="58" t="s">
        <v>367</v>
      </c>
      <c r="C21" s="112"/>
      <c r="E21" s="58"/>
      <c r="F21" s="58" t="s">
        <v>352</v>
      </c>
      <c r="G21" s="111"/>
    </row>
    <row r="22" spans="1:7" s="55" customFormat="1">
      <c r="A22" s="46"/>
      <c r="B22" s="61" t="s">
        <v>369</v>
      </c>
      <c r="C22" s="112"/>
      <c r="E22" s="58"/>
      <c r="F22" s="59" t="s">
        <v>353</v>
      </c>
      <c r="G22" s="111">
        <v>28</v>
      </c>
    </row>
    <row r="23" spans="1:7" s="55" customFormat="1">
      <c r="A23" s="46"/>
      <c r="B23" s="59" t="s">
        <v>370</v>
      </c>
      <c r="C23" s="112">
        <v>8</v>
      </c>
      <c r="G23" s="40"/>
    </row>
    <row r="24" spans="1:7" s="55" customFormat="1">
      <c r="A24" s="51"/>
      <c r="B24" s="52"/>
      <c r="C24" s="113"/>
      <c r="E24" s="58">
        <v>13</v>
      </c>
      <c r="F24" s="58" t="s">
        <v>350</v>
      </c>
      <c r="G24" s="111"/>
    </row>
    <row r="25" spans="1:7" s="55" customFormat="1" ht="12" customHeight="1">
      <c r="A25" s="60">
        <v>5</v>
      </c>
      <c r="B25" s="118" t="s">
        <v>127</v>
      </c>
      <c r="C25" s="111"/>
      <c r="E25" s="58"/>
      <c r="F25" s="58" t="s">
        <v>351</v>
      </c>
      <c r="G25" s="111"/>
    </row>
    <row r="26" spans="1:7" s="55" customFormat="1">
      <c r="A26" s="58"/>
      <c r="B26" s="58" t="s">
        <v>231</v>
      </c>
      <c r="C26" s="111"/>
      <c r="E26" s="58"/>
      <c r="F26" s="58" t="s">
        <v>354</v>
      </c>
      <c r="G26" s="111"/>
    </row>
    <row r="27" spans="1:7" s="55" customFormat="1" ht="12" customHeight="1">
      <c r="A27" s="58"/>
      <c r="B27" s="58" t="s">
        <v>371</v>
      </c>
      <c r="C27" s="111"/>
      <c r="E27" s="58"/>
      <c r="F27" s="58" t="s">
        <v>356</v>
      </c>
      <c r="G27" s="111"/>
    </row>
    <row r="28" spans="1:7" s="55" customFormat="1">
      <c r="A28" s="58"/>
      <c r="B28" s="58" t="s">
        <v>372</v>
      </c>
      <c r="C28" s="112"/>
      <c r="E28" s="58"/>
      <c r="F28" s="59" t="s">
        <v>355</v>
      </c>
      <c r="G28" s="111">
        <v>32</v>
      </c>
    </row>
    <row r="29" spans="1:7" s="55" customFormat="1">
      <c r="A29" s="58"/>
      <c r="B29" s="59" t="s">
        <v>373</v>
      </c>
      <c r="C29" s="112">
        <v>10</v>
      </c>
      <c r="G29" s="40"/>
    </row>
    <row r="30" spans="1:7" s="55" customFormat="1">
      <c r="C30" s="40"/>
      <c r="E30" s="60">
        <v>14</v>
      </c>
      <c r="F30" s="57" t="s">
        <v>342</v>
      </c>
      <c r="G30" s="111"/>
    </row>
    <row r="31" spans="1:7" s="55" customFormat="1">
      <c r="A31" s="60">
        <v>6</v>
      </c>
      <c r="B31" s="61" t="s">
        <v>342</v>
      </c>
      <c r="C31" s="112"/>
      <c r="E31" s="54"/>
      <c r="F31" s="61" t="s">
        <v>364</v>
      </c>
      <c r="G31" s="111"/>
    </row>
    <row r="32" spans="1:7" s="55" customFormat="1">
      <c r="A32" s="46"/>
      <c r="B32" s="61" t="s">
        <v>367</v>
      </c>
      <c r="C32" s="112"/>
      <c r="E32" s="54"/>
      <c r="F32" s="61" t="s">
        <v>363</v>
      </c>
      <c r="G32" s="111"/>
    </row>
    <row r="33" spans="1:7" s="55" customFormat="1">
      <c r="A33" s="46"/>
      <c r="B33" s="61" t="s">
        <v>374</v>
      </c>
      <c r="C33" s="112"/>
      <c r="E33" s="54"/>
      <c r="F33" s="59" t="s">
        <v>139</v>
      </c>
      <c r="G33" s="111">
        <v>36</v>
      </c>
    </row>
    <row r="34" spans="1:7" s="55" customFormat="1">
      <c r="A34" s="46"/>
      <c r="B34" s="61" t="s">
        <v>345</v>
      </c>
      <c r="C34" s="112"/>
      <c r="E34" s="36"/>
      <c r="F34" s="35"/>
      <c r="G34" s="40"/>
    </row>
    <row r="35" spans="1:7" s="55" customFormat="1">
      <c r="A35" s="46"/>
      <c r="B35" s="59" t="s">
        <v>375</v>
      </c>
      <c r="C35" s="112">
        <v>12</v>
      </c>
      <c r="E35" s="60">
        <v>15</v>
      </c>
      <c r="F35" s="57" t="s">
        <v>342</v>
      </c>
      <c r="G35" s="112"/>
    </row>
    <row r="36" spans="1:7" s="55" customFormat="1">
      <c r="A36" s="51"/>
      <c r="B36" s="52"/>
      <c r="C36" s="113"/>
      <c r="E36" s="54"/>
      <c r="F36" s="61" t="s">
        <v>365</v>
      </c>
      <c r="G36" s="112"/>
    </row>
    <row r="37" spans="1:7" s="55" customFormat="1">
      <c r="A37" s="110">
        <v>7</v>
      </c>
      <c r="B37" s="58" t="s">
        <v>342</v>
      </c>
      <c r="C37" s="111"/>
      <c r="E37" s="54"/>
      <c r="F37" s="61" t="s">
        <v>178</v>
      </c>
      <c r="G37" s="112"/>
    </row>
    <row r="38" spans="1:7" s="55" customFormat="1" ht="12" customHeight="1">
      <c r="A38" s="58"/>
      <c r="B38" s="58" t="s">
        <v>367</v>
      </c>
      <c r="C38" s="111"/>
      <c r="E38" s="46"/>
      <c r="F38" s="59" t="s">
        <v>140</v>
      </c>
      <c r="G38" s="112">
        <v>38</v>
      </c>
    </row>
    <row r="39" spans="1:7" s="55" customFormat="1">
      <c r="A39" s="58"/>
      <c r="B39" s="58" t="s">
        <v>376</v>
      </c>
      <c r="C39" s="111"/>
      <c r="E39" s="99"/>
      <c r="F39" s="100"/>
      <c r="G39" s="101"/>
    </row>
    <row r="40" spans="1:7" s="55" customFormat="1">
      <c r="A40" s="46"/>
      <c r="B40" s="58" t="s">
        <v>377</v>
      </c>
      <c r="C40" s="112"/>
      <c r="E40" s="60">
        <v>16</v>
      </c>
      <c r="F40" s="57" t="s">
        <v>358</v>
      </c>
      <c r="G40" s="112"/>
    </row>
    <row r="41" spans="1:7" s="55" customFormat="1">
      <c r="A41" s="58"/>
      <c r="B41" s="59" t="s">
        <v>378</v>
      </c>
      <c r="C41" s="111">
        <v>14</v>
      </c>
      <c r="E41" s="47"/>
      <c r="F41" s="58" t="s">
        <v>359</v>
      </c>
      <c r="G41" s="112"/>
    </row>
    <row r="42" spans="1:7" s="55" customFormat="1">
      <c r="B42" s="56"/>
      <c r="C42" s="40"/>
      <c r="E42" s="47"/>
      <c r="F42" s="58" t="s">
        <v>360</v>
      </c>
      <c r="G42" s="112"/>
    </row>
    <row r="43" spans="1:7" s="55" customFormat="1">
      <c r="A43" s="58">
        <v>8</v>
      </c>
      <c r="B43" s="58" t="s">
        <v>342</v>
      </c>
      <c r="C43" s="111"/>
      <c r="E43" s="47"/>
      <c r="F43" s="58" t="s">
        <v>362</v>
      </c>
      <c r="G43" s="111"/>
    </row>
    <row r="44" spans="1:7" s="55" customFormat="1">
      <c r="A44" s="58"/>
      <c r="B44" s="58" t="s">
        <v>379</v>
      </c>
      <c r="C44" s="111"/>
      <c r="E44" s="47"/>
      <c r="F44" s="59" t="s">
        <v>361</v>
      </c>
      <c r="G44" s="112">
        <v>40</v>
      </c>
    </row>
    <row r="45" spans="1:7" s="55" customFormat="1">
      <c r="A45" s="46"/>
      <c r="B45" s="58" t="s">
        <v>380</v>
      </c>
      <c r="C45" s="112"/>
      <c r="G45" s="40"/>
    </row>
    <row r="46" spans="1:7" s="55" customFormat="1">
      <c r="A46" s="58"/>
      <c r="B46" s="59" t="s">
        <v>130</v>
      </c>
      <c r="C46" s="111">
        <v>16</v>
      </c>
      <c r="E46" s="58">
        <v>17</v>
      </c>
      <c r="F46" s="58" t="s">
        <v>342</v>
      </c>
      <c r="G46" s="111"/>
    </row>
    <row r="47" spans="1:7" s="55" customFormat="1">
      <c r="B47" s="56"/>
      <c r="C47" s="40"/>
      <c r="E47" s="58"/>
      <c r="F47" s="58" t="s">
        <v>357</v>
      </c>
      <c r="G47" s="111"/>
    </row>
    <row r="48" spans="1:7" s="55" customFormat="1">
      <c r="A48" s="58">
        <v>9</v>
      </c>
      <c r="B48" s="58" t="s">
        <v>342</v>
      </c>
      <c r="C48" s="111"/>
      <c r="E48" s="58"/>
      <c r="F48" s="58" t="s">
        <v>187</v>
      </c>
      <c r="G48" s="111"/>
    </row>
    <row r="49" spans="1:7" s="55" customFormat="1">
      <c r="A49" s="58"/>
      <c r="B49" s="58" t="s">
        <v>379</v>
      </c>
      <c r="C49" s="111"/>
      <c r="E49" s="58"/>
      <c r="F49" s="59" t="s">
        <v>188</v>
      </c>
      <c r="G49" s="111">
        <v>42</v>
      </c>
    </row>
    <row r="50" spans="1:7">
      <c r="A50" s="46"/>
      <c r="B50" s="58" t="s">
        <v>381</v>
      </c>
      <c r="C50" s="112"/>
    </row>
    <row r="51" spans="1:7">
      <c r="A51" s="58"/>
      <c r="B51" s="58" t="s">
        <v>382</v>
      </c>
      <c r="C51" s="111"/>
    </row>
    <row r="52" spans="1:7">
      <c r="A52" s="58"/>
      <c r="B52" s="59" t="s">
        <v>129</v>
      </c>
      <c r="C52" s="111">
        <v>18</v>
      </c>
    </row>
  </sheetData>
  <mergeCells count="2">
    <mergeCell ref="H1:H14"/>
    <mergeCell ref="A1:B1"/>
  </mergeCells>
  <phoneticPr fontId="1" type="noConversion"/>
  <hyperlinks>
    <hyperlink ref="A15:C18" location="'Tab3'!B1" display="'Tab3'!B1" xr:uid="{00000000-0004-0000-0200-000000000000}"/>
    <hyperlink ref="A20:C23" location="'Tab4'!B1" display="'Tab4'!B1" xr:uid="{00000000-0004-0000-0200-000001000000}"/>
    <hyperlink ref="A31:C35" location="'Tab6'!A1" display="'Tab6'!A1" xr:uid="{00000000-0004-0000-0200-000002000000}"/>
    <hyperlink ref="A37:C41" location="'Tab7'!A1" display="'Tab7'!A1" xr:uid="{00000000-0004-0000-0200-000003000000}"/>
    <hyperlink ref="A43:C46" location="'Tab8'!B1" display="'Tab8'!B1" xr:uid="{00000000-0004-0000-0200-000004000000}"/>
    <hyperlink ref="A48:C52" location="'Tab9'!B1" display="'Tab9'!B1" xr:uid="{00000000-0004-0000-0200-000005000000}"/>
    <hyperlink ref="E30:G33" location="'Tab14'!A1" display="'Tab14'!A1" xr:uid="{00000000-0004-0000-0200-000008000000}"/>
    <hyperlink ref="E35:G38" location="'Tab15'!A1" display="'Tab15'!A1" xr:uid="{00000000-0004-0000-0200-00000A000000}"/>
    <hyperlink ref="E46:G49" location="'Tab17'!A1" display="'Tab17'!A1" xr:uid="{00000000-0004-0000-0200-00000B000000}"/>
    <hyperlink ref="B4" r:id="rId1" display="https://download.statistik-berlin-brandenburg.de/c83bbac5b8b70a6f/c0a762bfd7ff/MD_22518_2021.pdf" xr:uid="{00000000-0004-0000-0200-00000C000000}"/>
    <hyperlink ref="A7:B9" location="Tab1!A1" display="Tab1!A1" xr:uid="{00000000-0004-0000-0200-00000D000000}"/>
    <hyperlink ref="A7:C9" location="'Tab1'!A1" display="'Tab1'!A1" xr:uid="{00000000-0004-0000-0200-00000E000000}"/>
    <hyperlink ref="A11:C13" location="'Tab2'!A1" display="'Tab2'!A1" xr:uid="{00000000-0004-0000-0200-00000F000000}"/>
    <hyperlink ref="A25" location="'Tab5'!A1" display="'Tab5'!A1" xr:uid="{00000000-0004-0000-0200-000010000000}"/>
    <hyperlink ref="C29" location="'Tab5'!A1" display="'Tab5'!A1" xr:uid="{0032C59A-FDF0-4795-A154-CAC2CBEFDA93}"/>
    <hyperlink ref="B29:C29" location="'Tab5'!A1" display="'Tab5'!A1" xr:uid="{7E29424D-0BFD-4FDA-B31A-BC1AAC907752}"/>
    <hyperlink ref="A25:C29" location="'Tab5'!A1" display="'Tab5'!A1" xr:uid="{9D65B546-0B1B-4395-BAB8-2F2ACB09F9F0}"/>
    <hyperlink ref="E7:G11" location="'Tab10'!A1" display="'Tab10'!A1" xr:uid="{428C95F5-665A-4DBB-9A36-7C2386852446}"/>
    <hyperlink ref="E13:G17" location="'Tab11'!A1" display="'Tab11'!A1" xr:uid="{6E44A184-BA24-4B0C-A155-608131A46477}"/>
    <hyperlink ref="E19:G22" location="'Tab12'!A1" display="'Tab12'!A1" xr:uid="{66B94CAC-CAE5-4C20-A4AB-9542F82CBA70}"/>
    <hyperlink ref="E24:G28" location="'Tab13'!A1" display="'Tab13'!A1" xr:uid="{13AD9EBC-97EA-4FCF-854F-C59AF22C442A}"/>
    <hyperlink ref="E40:G44" location="'Tab16'!A1" display="'Tab16'!A1" xr:uid="{48CC869E-7AE8-4620-B7D1-1C510381572A}"/>
  </hyperlinks>
  <pageMargins left="0.59055118110236227" right="0.19685039370078741" top="0.78740157480314965" bottom="0.59055118110236227" header="0.31496062992125984" footer="0.23622047244094491"/>
  <pageSetup paperSize="9" orientation="portrait"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0"/>
  <sheetViews>
    <sheetView workbookViewId="0">
      <pane ySplit="3" topLeftCell="A4" activePane="bottomLeft" state="frozen"/>
      <selection activeCell="A14" sqref="A14"/>
      <selection pane="bottomLeft" activeCell="A4" sqref="A4"/>
    </sheetView>
  </sheetViews>
  <sheetFormatPr baseColWidth="10" defaultColWidth="11.5703125" defaultRowHeight="12" customHeight="1"/>
  <cols>
    <col min="1" max="1" width="24.85546875" style="1" customWidth="1"/>
    <col min="2" max="8" width="8.28515625" style="1" customWidth="1"/>
    <col min="9" max="9" width="7.7109375" style="1" customWidth="1"/>
    <col min="10" max="16384" width="11.5703125" style="1"/>
  </cols>
  <sheetData>
    <row r="1" spans="1:10" ht="24" customHeight="1">
      <c r="A1" s="167" t="s">
        <v>238</v>
      </c>
      <c r="B1" s="167"/>
      <c r="C1" s="167"/>
      <c r="D1" s="167"/>
      <c r="E1" s="167"/>
      <c r="F1" s="167"/>
      <c r="G1" s="167"/>
      <c r="H1" s="167"/>
      <c r="I1" s="109"/>
    </row>
    <row r="3" spans="1:10" ht="67.900000000000006" customHeight="1">
      <c r="A3" s="104" t="s">
        <v>191</v>
      </c>
      <c r="B3" s="102">
        <v>2014</v>
      </c>
      <c r="C3" s="103">
        <v>2015</v>
      </c>
      <c r="D3" s="117">
        <v>2016</v>
      </c>
      <c r="E3" s="132">
        <v>2017</v>
      </c>
      <c r="F3" s="132" t="s">
        <v>211</v>
      </c>
      <c r="G3" s="133">
        <v>2019</v>
      </c>
      <c r="H3" s="126">
        <v>2020</v>
      </c>
      <c r="I3" s="138">
        <v>2021</v>
      </c>
    </row>
    <row r="5" spans="1:10" ht="12" customHeight="1">
      <c r="A5" s="128" t="s">
        <v>203</v>
      </c>
      <c r="B5" s="64">
        <v>3172</v>
      </c>
      <c r="C5" s="64">
        <v>3736</v>
      </c>
      <c r="D5" s="64">
        <v>4036</v>
      </c>
      <c r="E5" s="64">
        <v>3386</v>
      </c>
      <c r="F5" s="64">
        <v>3099</v>
      </c>
      <c r="G5" s="64">
        <v>3610</v>
      </c>
      <c r="H5" s="64">
        <v>4181</v>
      </c>
      <c r="I5" s="64">
        <v>3868</v>
      </c>
      <c r="J5" s="139"/>
    </row>
    <row r="6" spans="1:10" ht="12" customHeight="1">
      <c r="A6" s="3" t="s">
        <v>11</v>
      </c>
      <c r="B6" s="64">
        <v>236</v>
      </c>
      <c r="C6" s="64">
        <v>259</v>
      </c>
      <c r="D6" s="64">
        <v>308</v>
      </c>
      <c r="E6" s="64">
        <v>260</v>
      </c>
      <c r="F6" s="64">
        <v>248</v>
      </c>
      <c r="G6" s="64">
        <v>241</v>
      </c>
      <c r="H6" s="64">
        <v>259</v>
      </c>
      <c r="I6" s="1">
        <v>242</v>
      </c>
      <c r="J6" s="139"/>
    </row>
    <row r="7" spans="1:10" ht="12" customHeight="1">
      <c r="A7" s="3" t="s">
        <v>12</v>
      </c>
      <c r="B7" s="64">
        <v>450</v>
      </c>
      <c r="C7" s="64">
        <v>505</v>
      </c>
      <c r="D7" s="64">
        <v>524</v>
      </c>
      <c r="E7" s="64">
        <v>409</v>
      </c>
      <c r="F7" s="64">
        <v>391</v>
      </c>
      <c r="G7" s="64">
        <v>453</v>
      </c>
      <c r="H7" s="64">
        <v>503</v>
      </c>
      <c r="I7" s="1">
        <v>463</v>
      </c>
      <c r="J7" s="139"/>
    </row>
    <row r="8" spans="1:10" ht="12" customHeight="1">
      <c r="A8" s="3" t="s">
        <v>13</v>
      </c>
      <c r="B8" s="64">
        <v>644</v>
      </c>
      <c r="C8" s="64">
        <v>691</v>
      </c>
      <c r="D8" s="64">
        <v>721</v>
      </c>
      <c r="E8" s="64">
        <v>663</v>
      </c>
      <c r="F8" s="64">
        <v>563</v>
      </c>
      <c r="G8" s="64">
        <v>686</v>
      </c>
      <c r="H8" s="64">
        <v>826</v>
      </c>
      <c r="I8" s="1">
        <v>782</v>
      </c>
      <c r="J8" s="139"/>
    </row>
    <row r="9" spans="1:10" ht="12" customHeight="1">
      <c r="A9" s="3" t="s">
        <v>15</v>
      </c>
      <c r="B9" s="64">
        <v>750</v>
      </c>
      <c r="C9" s="64">
        <v>830</v>
      </c>
      <c r="D9" s="64">
        <v>983</v>
      </c>
      <c r="E9" s="64">
        <v>851</v>
      </c>
      <c r="F9" s="64">
        <v>749</v>
      </c>
      <c r="G9" s="64">
        <v>914</v>
      </c>
      <c r="H9" s="64">
        <v>1129</v>
      </c>
      <c r="I9" s="64">
        <v>1006</v>
      </c>
      <c r="J9" s="139"/>
    </row>
    <row r="10" spans="1:10" ht="12" customHeight="1">
      <c r="A10" s="3" t="s">
        <v>17</v>
      </c>
      <c r="B10" s="64">
        <v>632</v>
      </c>
      <c r="C10" s="64">
        <v>679</v>
      </c>
      <c r="D10" s="64">
        <v>750</v>
      </c>
      <c r="E10" s="64">
        <v>661</v>
      </c>
      <c r="F10" s="64">
        <v>691</v>
      </c>
      <c r="G10" s="64">
        <v>768</v>
      </c>
      <c r="H10" s="64">
        <v>878</v>
      </c>
      <c r="I10" s="1">
        <v>863</v>
      </c>
      <c r="J10" s="139"/>
    </row>
    <row r="11" spans="1:10" ht="12" customHeight="1">
      <c r="A11" s="3" t="s">
        <v>16</v>
      </c>
      <c r="B11" s="64">
        <v>460</v>
      </c>
      <c r="C11" s="64">
        <v>772</v>
      </c>
      <c r="D11" s="64">
        <v>750</v>
      </c>
      <c r="E11" s="64">
        <v>542</v>
      </c>
      <c r="F11" s="64">
        <v>457</v>
      </c>
      <c r="G11" s="64">
        <v>548</v>
      </c>
      <c r="H11" s="64">
        <v>586</v>
      </c>
      <c r="I11" s="1">
        <v>512</v>
      </c>
      <c r="J11" s="139"/>
    </row>
    <row r="12" spans="1:10" ht="12" customHeight="1">
      <c r="A12" s="3"/>
      <c r="B12" s="64"/>
      <c r="C12" s="64"/>
      <c r="D12" s="64"/>
      <c r="E12" s="64"/>
      <c r="F12" s="64"/>
      <c r="G12" s="64"/>
      <c r="H12" s="64"/>
      <c r="J12" s="139"/>
    </row>
    <row r="13" spans="1:10" ht="12" customHeight="1">
      <c r="A13" s="128" t="s">
        <v>218</v>
      </c>
      <c r="B13" s="64">
        <v>3086</v>
      </c>
      <c r="C13" s="64">
        <v>3512</v>
      </c>
      <c r="D13" s="64">
        <v>3660</v>
      </c>
      <c r="E13" s="64">
        <v>3251</v>
      </c>
      <c r="F13" s="64">
        <v>2905</v>
      </c>
      <c r="G13" s="64">
        <v>3249</v>
      </c>
      <c r="H13" s="64">
        <v>3894</v>
      </c>
      <c r="I13" s="64">
        <v>3615</v>
      </c>
      <c r="J13" s="139"/>
    </row>
    <row r="14" spans="1:10" ht="12" customHeight="1">
      <c r="A14" s="3" t="s">
        <v>11</v>
      </c>
      <c r="B14" s="64">
        <v>250</v>
      </c>
      <c r="C14" s="64">
        <v>262</v>
      </c>
      <c r="D14" s="64">
        <v>283</v>
      </c>
      <c r="E14" s="64">
        <v>257</v>
      </c>
      <c r="F14" s="64">
        <v>192</v>
      </c>
      <c r="G14" s="64">
        <v>204</v>
      </c>
      <c r="H14" s="64">
        <v>263</v>
      </c>
      <c r="I14" s="1">
        <v>246</v>
      </c>
      <c r="J14" s="139"/>
    </row>
    <row r="15" spans="1:10" ht="12" customHeight="1">
      <c r="A15" s="3" t="s">
        <v>12</v>
      </c>
      <c r="B15" s="64">
        <v>438</v>
      </c>
      <c r="C15" s="64">
        <v>448</v>
      </c>
      <c r="D15" s="64">
        <v>450</v>
      </c>
      <c r="E15" s="64">
        <v>377</v>
      </c>
      <c r="F15" s="64">
        <v>394</v>
      </c>
      <c r="G15" s="64">
        <v>386</v>
      </c>
      <c r="H15" s="64">
        <v>453</v>
      </c>
      <c r="I15" s="1">
        <v>401</v>
      </c>
      <c r="J15" s="139"/>
    </row>
    <row r="16" spans="1:10" ht="12" customHeight="1">
      <c r="A16" s="3" t="s">
        <v>13</v>
      </c>
      <c r="B16" s="64">
        <v>638</v>
      </c>
      <c r="C16" s="64">
        <v>704</v>
      </c>
      <c r="D16" s="64">
        <v>691</v>
      </c>
      <c r="E16" s="64">
        <v>606</v>
      </c>
      <c r="F16" s="64">
        <v>527</v>
      </c>
      <c r="G16" s="64">
        <v>598</v>
      </c>
      <c r="H16" s="64">
        <v>769</v>
      </c>
      <c r="I16" s="1">
        <v>694</v>
      </c>
      <c r="J16" s="139"/>
    </row>
    <row r="17" spans="1:10" ht="12" customHeight="1">
      <c r="A17" s="3" t="s">
        <v>15</v>
      </c>
      <c r="B17" s="64">
        <v>735</v>
      </c>
      <c r="C17" s="64">
        <v>790</v>
      </c>
      <c r="D17" s="64">
        <v>870</v>
      </c>
      <c r="E17" s="64">
        <v>783</v>
      </c>
      <c r="F17" s="64">
        <v>683</v>
      </c>
      <c r="G17" s="64">
        <v>774</v>
      </c>
      <c r="H17" s="64">
        <v>963</v>
      </c>
      <c r="I17" s="1">
        <v>816</v>
      </c>
      <c r="J17" s="139"/>
    </row>
    <row r="18" spans="1:10" ht="12" customHeight="1">
      <c r="A18" s="3" t="s">
        <v>17</v>
      </c>
      <c r="B18" s="64">
        <v>525</v>
      </c>
      <c r="C18" s="64">
        <v>636</v>
      </c>
      <c r="D18" s="64">
        <v>696</v>
      </c>
      <c r="E18" s="64">
        <v>662</v>
      </c>
      <c r="F18" s="64">
        <v>595</v>
      </c>
      <c r="G18" s="64">
        <v>718</v>
      </c>
      <c r="H18" s="64">
        <v>806</v>
      </c>
      <c r="I18" s="1">
        <v>827</v>
      </c>
      <c r="J18" s="139"/>
    </row>
    <row r="19" spans="1:10" ht="12" customHeight="1">
      <c r="A19" s="3" t="s">
        <v>16</v>
      </c>
      <c r="B19" s="64">
        <v>500</v>
      </c>
      <c r="C19" s="64">
        <v>672</v>
      </c>
      <c r="D19" s="64">
        <v>670</v>
      </c>
      <c r="E19" s="64">
        <v>566</v>
      </c>
      <c r="F19" s="64">
        <v>514</v>
      </c>
      <c r="G19" s="64">
        <v>569</v>
      </c>
      <c r="H19" s="64">
        <v>640</v>
      </c>
      <c r="I19" s="1">
        <v>631</v>
      </c>
      <c r="J19" s="139"/>
    </row>
    <row r="20" spans="1:10" ht="12" customHeight="1">
      <c r="A20" s="3"/>
      <c r="B20" s="64"/>
      <c r="C20" s="64"/>
      <c r="D20" s="64"/>
      <c r="E20" s="64"/>
      <c r="F20" s="64"/>
      <c r="G20" s="64"/>
      <c r="H20" s="64"/>
      <c r="J20" s="139"/>
    </row>
    <row r="21" spans="1:10" ht="12" customHeight="1">
      <c r="A21" s="4" t="s">
        <v>14</v>
      </c>
      <c r="B21" s="67">
        <v>6258</v>
      </c>
      <c r="C21" s="67">
        <v>7248</v>
      </c>
      <c r="D21" s="67">
        <v>7696</v>
      </c>
      <c r="E21" s="67">
        <v>6637</v>
      </c>
      <c r="F21" s="67">
        <v>6004</v>
      </c>
      <c r="G21" s="67">
        <v>6859</v>
      </c>
      <c r="H21" s="67">
        <v>8075</v>
      </c>
      <c r="I21" s="67">
        <v>7483</v>
      </c>
      <c r="J21" s="139"/>
    </row>
    <row r="22" spans="1:10" ht="12" customHeight="1">
      <c r="A22" s="3" t="s">
        <v>11</v>
      </c>
      <c r="B22" s="64">
        <v>486</v>
      </c>
      <c r="C22" s="64">
        <v>521</v>
      </c>
      <c r="D22" s="64">
        <v>591</v>
      </c>
      <c r="E22" s="64">
        <v>517</v>
      </c>
      <c r="F22" s="64">
        <v>440</v>
      </c>
      <c r="G22" s="64">
        <v>445</v>
      </c>
      <c r="H22" s="64">
        <v>522</v>
      </c>
      <c r="I22" s="1">
        <v>488</v>
      </c>
      <c r="J22" s="139"/>
    </row>
    <row r="23" spans="1:10" ht="12" customHeight="1">
      <c r="A23" s="3" t="s">
        <v>12</v>
      </c>
      <c r="B23" s="64">
        <v>888</v>
      </c>
      <c r="C23" s="64">
        <v>953</v>
      </c>
      <c r="D23" s="64">
        <v>974</v>
      </c>
      <c r="E23" s="64">
        <v>786</v>
      </c>
      <c r="F23" s="64">
        <v>785</v>
      </c>
      <c r="G23" s="64">
        <v>839</v>
      </c>
      <c r="H23" s="64">
        <v>956</v>
      </c>
      <c r="I23" s="1">
        <v>864</v>
      </c>
      <c r="J23" s="139"/>
    </row>
    <row r="24" spans="1:10" ht="12" customHeight="1">
      <c r="A24" s="3" t="s">
        <v>13</v>
      </c>
      <c r="B24" s="64">
        <v>1282</v>
      </c>
      <c r="C24" s="64">
        <v>1395</v>
      </c>
      <c r="D24" s="64">
        <v>1412</v>
      </c>
      <c r="E24" s="64">
        <v>1269</v>
      </c>
      <c r="F24" s="64">
        <v>1090</v>
      </c>
      <c r="G24" s="64">
        <v>1284</v>
      </c>
      <c r="H24" s="64">
        <v>1595</v>
      </c>
      <c r="I24" s="64">
        <v>1476</v>
      </c>
      <c r="J24" s="139"/>
    </row>
    <row r="25" spans="1:10" ht="12" customHeight="1">
      <c r="A25" s="3" t="s">
        <v>15</v>
      </c>
      <c r="B25" s="64">
        <v>1485</v>
      </c>
      <c r="C25" s="64">
        <v>1620</v>
      </c>
      <c r="D25" s="64">
        <v>1853</v>
      </c>
      <c r="E25" s="64">
        <v>1634</v>
      </c>
      <c r="F25" s="64">
        <v>1432</v>
      </c>
      <c r="G25" s="64">
        <v>1688</v>
      </c>
      <c r="H25" s="64">
        <v>2092</v>
      </c>
      <c r="I25" s="64">
        <v>1822</v>
      </c>
      <c r="J25" s="139"/>
    </row>
    <row r="26" spans="1:10" ht="12" customHeight="1">
      <c r="A26" s="3" t="s">
        <v>17</v>
      </c>
      <c r="B26" s="64">
        <v>1157</v>
      </c>
      <c r="C26" s="64">
        <v>1315</v>
      </c>
      <c r="D26" s="64">
        <v>1446</v>
      </c>
      <c r="E26" s="64">
        <v>1323</v>
      </c>
      <c r="F26" s="64">
        <v>1286</v>
      </c>
      <c r="G26" s="64">
        <v>1486</v>
      </c>
      <c r="H26" s="64">
        <v>1684</v>
      </c>
      <c r="I26" s="64">
        <v>1690</v>
      </c>
      <c r="J26" s="139"/>
    </row>
    <row r="27" spans="1:10" ht="12" customHeight="1">
      <c r="A27" s="3" t="s">
        <v>16</v>
      </c>
      <c r="B27" s="64">
        <v>960</v>
      </c>
      <c r="C27" s="64">
        <v>1444</v>
      </c>
      <c r="D27" s="64">
        <v>1420</v>
      </c>
      <c r="E27" s="64">
        <v>1108</v>
      </c>
      <c r="F27" s="64">
        <v>971</v>
      </c>
      <c r="G27" s="64">
        <v>1117</v>
      </c>
      <c r="H27" s="64">
        <v>1226</v>
      </c>
      <c r="I27" s="64">
        <v>1143</v>
      </c>
      <c r="J27" s="139"/>
    </row>
    <row r="28" spans="1:10" ht="12" customHeight="1">
      <c r="D28" s="64"/>
      <c r="E28" s="64"/>
      <c r="F28" s="64"/>
      <c r="G28" s="64"/>
      <c r="H28" s="64"/>
      <c r="J28" s="139"/>
    </row>
    <row r="29" spans="1:10" ht="12" customHeight="1">
      <c r="A29" s="107" t="s">
        <v>183</v>
      </c>
      <c r="J29" s="139"/>
    </row>
    <row r="30" spans="1:10" ht="12" customHeight="1">
      <c r="A30" s="2" t="s">
        <v>1</v>
      </c>
      <c r="B30" s="64">
        <v>962</v>
      </c>
      <c r="C30" s="64">
        <v>1177</v>
      </c>
      <c r="D30" s="64">
        <v>1226</v>
      </c>
      <c r="E30" s="64">
        <v>1174</v>
      </c>
      <c r="F30" s="64">
        <v>1138</v>
      </c>
      <c r="G30" s="64">
        <v>1373</v>
      </c>
      <c r="H30" s="64">
        <v>1526</v>
      </c>
      <c r="I30" s="64">
        <v>1421</v>
      </c>
      <c r="J30" s="139"/>
    </row>
    <row r="31" spans="1:10" ht="12" customHeight="1">
      <c r="A31" s="2" t="s">
        <v>8</v>
      </c>
      <c r="B31" s="64">
        <v>1145</v>
      </c>
      <c r="C31" s="64">
        <v>1377</v>
      </c>
      <c r="D31" s="64">
        <v>1258</v>
      </c>
      <c r="E31" s="64">
        <v>1153</v>
      </c>
      <c r="F31" s="64">
        <v>1008</v>
      </c>
      <c r="G31" s="64">
        <v>1100</v>
      </c>
      <c r="H31" s="64">
        <v>1532</v>
      </c>
      <c r="I31" s="64">
        <v>1321</v>
      </c>
      <c r="J31" s="139"/>
    </row>
    <row r="32" spans="1:10" ht="12" customHeight="1">
      <c r="A32" s="108" t="s">
        <v>184</v>
      </c>
      <c r="B32" s="64"/>
      <c r="C32" s="64"/>
      <c r="D32" s="64"/>
      <c r="E32" s="64"/>
      <c r="F32" s="64"/>
      <c r="G32" s="64"/>
      <c r="H32" s="64"/>
      <c r="J32" s="139"/>
    </row>
    <row r="33" spans="1:10" ht="12" customHeight="1">
      <c r="A33" s="122" t="s">
        <v>198</v>
      </c>
      <c r="B33" s="64">
        <v>1720</v>
      </c>
      <c r="C33" s="64">
        <v>2270</v>
      </c>
      <c r="D33" s="64">
        <v>2553</v>
      </c>
      <c r="E33" s="64">
        <v>2063</v>
      </c>
      <c r="F33" s="64">
        <v>1934</v>
      </c>
      <c r="G33" s="64">
        <v>2265</v>
      </c>
      <c r="H33" s="64">
        <v>2491</v>
      </c>
      <c r="I33" s="64">
        <v>2486</v>
      </c>
      <c r="J33" s="139"/>
    </row>
    <row r="34" spans="1:10" ht="12" customHeight="1">
      <c r="A34" s="108" t="s">
        <v>185</v>
      </c>
      <c r="B34" s="64"/>
      <c r="C34" s="64"/>
      <c r="D34" s="64"/>
      <c r="E34" s="64"/>
      <c r="F34" s="64"/>
      <c r="G34" s="64"/>
      <c r="H34" s="64"/>
      <c r="J34" s="139"/>
    </row>
    <row r="35" spans="1:10" ht="12" customHeight="1">
      <c r="A35" s="127" t="s">
        <v>199</v>
      </c>
      <c r="J35" s="139"/>
    </row>
    <row r="36" spans="1:10" ht="12" customHeight="1">
      <c r="A36" s="122" t="s">
        <v>200</v>
      </c>
      <c r="B36" s="64">
        <v>2431</v>
      </c>
      <c r="C36" s="64">
        <v>2424</v>
      </c>
      <c r="D36" s="64">
        <v>2659</v>
      </c>
      <c r="E36" s="64">
        <v>2247</v>
      </c>
      <c r="F36" s="64">
        <v>1924</v>
      </c>
      <c r="G36" s="64">
        <v>2121</v>
      </c>
      <c r="H36" s="64">
        <v>2526</v>
      </c>
      <c r="I36" s="64">
        <v>2255</v>
      </c>
      <c r="J36" s="139"/>
    </row>
    <row r="37" spans="1:10" ht="12" customHeight="1">
      <c r="A37" s="12" t="s">
        <v>29</v>
      </c>
    </row>
    <row r="38" spans="1:10" ht="12" customHeight="1">
      <c r="A38" s="12" t="s">
        <v>169</v>
      </c>
    </row>
    <row r="39" spans="1:10" ht="10.15" customHeight="1">
      <c r="A39" s="12" t="s">
        <v>212</v>
      </c>
    </row>
    <row r="40" spans="1:10" ht="28.15" customHeight="1">
      <c r="A40" s="168" t="s">
        <v>224</v>
      </c>
      <c r="B40" s="168"/>
      <c r="C40" s="168"/>
      <c r="D40" s="168"/>
      <c r="E40" s="168"/>
      <c r="F40" s="168"/>
      <c r="G40" s="168"/>
      <c r="H40" s="168"/>
      <c r="I40" s="168"/>
    </row>
  </sheetData>
  <mergeCells count="2">
    <mergeCell ref="A1:H1"/>
    <mergeCell ref="A40:I40"/>
  </mergeCells>
  <hyperlinks>
    <hyperlink ref="A1:C1" location="Inhaltsverzeichnis!A7:C9" display="Inhaltsverzeichnis!A7:C9" xr:uid="{00000000-0004-0000-0300-000000000000}"/>
    <hyperlink ref="A1:H1" location="Inhaltsverzeichnis!A7" display="Inhaltsverzeichnis!A7" xr:uid="{405FFC4B-896A-4C2A-B746-0EE9BB60A99C}"/>
  </hyperlinks>
  <pageMargins left="0.59055118110236227" right="0.59055118110236227" top="0.78740157480314965" bottom="0.59055118110236227" header="0.31496062992125984" footer="0.23622047244094491"/>
  <pageSetup paperSize="9" firstPageNumber="4" orientation="portrait" useFirstPageNumber="1" r:id="rId1"/>
  <headerFooter>
    <oddHeader>&amp;C&amp;"Arial,Standard"&amp;8– &amp;P –</oddHeader>
    <oddFooter>&amp;C&amp;"Arial,Standard"&amp;7&amp;K000000 Amt für Statistik Berlin-Brandenburg — SB K V 10 - j / 21 –  Brandenburg  &amp;G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workbookViewId="0">
      <selection sqref="A1:I1"/>
    </sheetView>
  </sheetViews>
  <sheetFormatPr baseColWidth="10" defaultRowHeight="12.75"/>
  <cols>
    <col min="1" max="1" width="21.28515625" customWidth="1"/>
    <col min="2" max="8" width="8.28515625" customWidth="1"/>
    <col min="9" max="9" width="7.5703125" customWidth="1"/>
  </cols>
  <sheetData>
    <row r="1" spans="1:11" ht="12" customHeight="1">
      <c r="A1" s="167" t="s">
        <v>241</v>
      </c>
      <c r="B1" s="167"/>
      <c r="C1" s="167"/>
      <c r="D1" s="167"/>
      <c r="E1" s="167"/>
      <c r="F1" s="167"/>
      <c r="G1" s="167"/>
      <c r="H1" s="167"/>
      <c r="I1" s="167"/>
    </row>
    <row r="3" spans="1:11" ht="24" customHeight="1">
      <c r="A3" s="104" t="s">
        <v>141</v>
      </c>
      <c r="B3" s="102">
        <v>2014</v>
      </c>
      <c r="C3" s="103">
        <v>2015</v>
      </c>
      <c r="D3" s="117">
        <v>2016</v>
      </c>
      <c r="E3" s="132">
        <v>2017</v>
      </c>
      <c r="F3" s="132" t="s">
        <v>209</v>
      </c>
      <c r="G3" s="133">
        <v>2019</v>
      </c>
      <c r="H3" s="126">
        <v>2020</v>
      </c>
      <c r="I3" s="138">
        <v>2021</v>
      </c>
    </row>
    <row r="4" spans="1:11">
      <c r="A4" s="1"/>
      <c r="K4" s="140"/>
    </row>
    <row r="5" spans="1:11">
      <c r="A5" s="2" t="s">
        <v>142</v>
      </c>
      <c r="B5" s="64">
        <v>165</v>
      </c>
      <c r="C5" s="73">
        <v>257</v>
      </c>
      <c r="D5" s="73">
        <v>147</v>
      </c>
      <c r="E5" s="73">
        <v>56</v>
      </c>
      <c r="F5" s="131" t="s">
        <v>111</v>
      </c>
      <c r="G5" s="125">
        <v>148</v>
      </c>
      <c r="H5" s="73">
        <v>317</v>
      </c>
      <c r="I5" s="73">
        <v>302</v>
      </c>
      <c r="K5" s="140"/>
    </row>
    <row r="6" spans="1:11">
      <c r="A6" s="2" t="s">
        <v>143</v>
      </c>
      <c r="B6" s="64">
        <v>327</v>
      </c>
      <c r="C6" s="73">
        <v>256</v>
      </c>
      <c r="D6" s="73">
        <v>381</v>
      </c>
      <c r="E6" s="73">
        <v>351</v>
      </c>
      <c r="F6" s="73">
        <v>342</v>
      </c>
      <c r="G6" s="73">
        <v>319</v>
      </c>
      <c r="H6" s="73">
        <v>699</v>
      </c>
      <c r="I6" s="73">
        <v>637</v>
      </c>
      <c r="K6" s="140"/>
    </row>
    <row r="7" spans="1:11">
      <c r="A7" s="2" t="s">
        <v>144</v>
      </c>
      <c r="B7" s="64">
        <v>67</v>
      </c>
      <c r="C7" s="73">
        <v>99</v>
      </c>
      <c r="D7" s="73">
        <v>185</v>
      </c>
      <c r="E7" s="73">
        <v>174</v>
      </c>
      <c r="F7" s="73">
        <v>203</v>
      </c>
      <c r="G7" s="73">
        <v>235</v>
      </c>
      <c r="H7" s="73">
        <v>210</v>
      </c>
      <c r="I7" s="73">
        <v>170</v>
      </c>
      <c r="K7" s="140"/>
    </row>
    <row r="8" spans="1:11">
      <c r="A8" s="2" t="s">
        <v>145</v>
      </c>
      <c r="B8" s="64">
        <v>347</v>
      </c>
      <c r="C8" s="73">
        <v>266</v>
      </c>
      <c r="D8" s="73">
        <v>288</v>
      </c>
      <c r="E8" s="73">
        <v>371</v>
      </c>
      <c r="F8" s="73">
        <v>277</v>
      </c>
      <c r="G8" s="73">
        <v>393</v>
      </c>
      <c r="H8" s="73">
        <v>323</v>
      </c>
      <c r="I8" s="73">
        <v>259</v>
      </c>
      <c r="K8" s="140"/>
    </row>
    <row r="9" spans="1:11">
      <c r="A9" s="6"/>
      <c r="B9" s="64"/>
      <c r="C9" s="73"/>
      <c r="D9" s="73"/>
      <c r="E9" s="73"/>
      <c r="F9" s="73"/>
      <c r="G9" s="73"/>
      <c r="H9" s="73"/>
      <c r="I9" s="73"/>
      <c r="K9" s="140"/>
    </row>
    <row r="10" spans="1:11">
      <c r="A10" s="2" t="s">
        <v>146</v>
      </c>
      <c r="B10" s="64">
        <v>797</v>
      </c>
      <c r="C10" s="73">
        <v>721</v>
      </c>
      <c r="D10" s="73">
        <v>769</v>
      </c>
      <c r="E10" s="73">
        <v>645</v>
      </c>
      <c r="F10" s="73">
        <v>791</v>
      </c>
      <c r="G10" s="73">
        <v>863</v>
      </c>
      <c r="H10" s="73">
        <v>1641</v>
      </c>
      <c r="I10" s="73">
        <v>982</v>
      </c>
      <c r="K10" s="140"/>
    </row>
    <row r="11" spans="1:11">
      <c r="A11" s="2" t="s">
        <v>147</v>
      </c>
      <c r="B11" s="64">
        <v>376</v>
      </c>
      <c r="C11" s="73">
        <v>383</v>
      </c>
      <c r="D11" s="73">
        <v>447</v>
      </c>
      <c r="E11" s="73">
        <v>374</v>
      </c>
      <c r="F11" s="73">
        <v>306</v>
      </c>
      <c r="G11" s="73">
        <v>379</v>
      </c>
      <c r="H11" s="73">
        <v>310</v>
      </c>
      <c r="I11" s="73">
        <v>365</v>
      </c>
      <c r="K11" s="140"/>
    </row>
    <row r="12" spans="1:11">
      <c r="A12" s="2" t="s">
        <v>148</v>
      </c>
      <c r="B12" s="64">
        <v>19</v>
      </c>
      <c r="C12" s="73">
        <v>381</v>
      </c>
      <c r="D12" s="73">
        <v>309</v>
      </c>
      <c r="E12" s="73">
        <v>295</v>
      </c>
      <c r="F12" s="73">
        <v>370</v>
      </c>
      <c r="G12" s="73">
        <v>322</v>
      </c>
      <c r="H12" s="73">
        <v>289</v>
      </c>
      <c r="I12" s="73">
        <v>204</v>
      </c>
      <c r="K12" s="140"/>
    </row>
    <row r="13" spans="1:11">
      <c r="A13" s="2" t="s">
        <v>149</v>
      </c>
      <c r="B13" s="64">
        <v>310</v>
      </c>
      <c r="C13" s="73">
        <v>323</v>
      </c>
      <c r="D13" s="73">
        <v>294</v>
      </c>
      <c r="E13" s="73">
        <v>273</v>
      </c>
      <c r="F13" s="73">
        <v>326</v>
      </c>
      <c r="G13" s="73">
        <v>376</v>
      </c>
      <c r="H13" s="73">
        <v>302</v>
      </c>
      <c r="I13" s="73">
        <v>432</v>
      </c>
      <c r="K13" s="140"/>
    </row>
    <row r="14" spans="1:11">
      <c r="A14" s="2" t="s">
        <v>150</v>
      </c>
      <c r="B14" s="64">
        <v>498</v>
      </c>
      <c r="C14" s="73">
        <v>956</v>
      </c>
      <c r="D14" s="73">
        <v>1199</v>
      </c>
      <c r="E14" s="73">
        <v>848</v>
      </c>
      <c r="F14" s="73">
        <v>893</v>
      </c>
      <c r="G14" s="73">
        <v>1076</v>
      </c>
      <c r="H14" s="73">
        <v>944</v>
      </c>
      <c r="I14" s="73">
        <v>901</v>
      </c>
      <c r="K14" s="140"/>
    </row>
    <row r="15" spans="1:11">
      <c r="A15" s="2" t="s">
        <v>151</v>
      </c>
      <c r="B15" s="64">
        <v>452</v>
      </c>
      <c r="C15" s="73">
        <v>421</v>
      </c>
      <c r="D15" s="73">
        <v>538</v>
      </c>
      <c r="E15" s="73">
        <v>350</v>
      </c>
      <c r="F15" s="73">
        <v>373</v>
      </c>
      <c r="G15" s="73">
        <v>410</v>
      </c>
      <c r="H15" s="73">
        <v>388</v>
      </c>
      <c r="I15" s="73">
        <v>311</v>
      </c>
      <c r="K15" s="140"/>
    </row>
    <row r="16" spans="1:11">
      <c r="A16" s="2" t="s">
        <v>152</v>
      </c>
      <c r="B16" s="64">
        <v>182</v>
      </c>
      <c r="C16" s="73">
        <v>218</v>
      </c>
      <c r="D16" s="73">
        <v>296</v>
      </c>
      <c r="E16" s="73">
        <v>193</v>
      </c>
      <c r="F16" s="73">
        <v>197</v>
      </c>
      <c r="G16" s="73">
        <v>188</v>
      </c>
      <c r="H16" s="73">
        <v>108</v>
      </c>
      <c r="I16" s="73">
        <v>77</v>
      </c>
      <c r="K16" s="140"/>
    </row>
    <row r="17" spans="1:11">
      <c r="A17" s="2" t="s">
        <v>153</v>
      </c>
      <c r="B17" s="64">
        <v>1237</v>
      </c>
      <c r="C17" s="73">
        <v>1190</v>
      </c>
      <c r="D17" s="73">
        <v>1269</v>
      </c>
      <c r="E17" s="73">
        <v>1175</v>
      </c>
      <c r="F17" s="73">
        <v>498</v>
      </c>
      <c r="G17" s="73">
        <v>376</v>
      </c>
      <c r="H17" s="73">
        <v>715</v>
      </c>
      <c r="I17" s="73">
        <v>1037</v>
      </c>
      <c r="K17" s="140"/>
    </row>
    <row r="18" spans="1:11">
      <c r="A18" s="2" t="s">
        <v>154</v>
      </c>
      <c r="B18" s="64">
        <v>110</v>
      </c>
      <c r="C18" s="73">
        <v>103</v>
      </c>
      <c r="D18" s="73">
        <v>87</v>
      </c>
      <c r="E18" s="73">
        <v>102</v>
      </c>
      <c r="F18" s="73">
        <v>81</v>
      </c>
      <c r="G18" s="73">
        <v>149</v>
      </c>
      <c r="H18" s="73">
        <v>159</v>
      </c>
      <c r="I18" s="73">
        <v>162</v>
      </c>
      <c r="K18" s="140"/>
    </row>
    <row r="19" spans="1:11">
      <c r="A19" s="2" t="s">
        <v>155</v>
      </c>
      <c r="B19" s="64">
        <v>60</v>
      </c>
      <c r="C19" s="73">
        <v>116</v>
      </c>
      <c r="D19" s="73">
        <v>117</v>
      </c>
      <c r="E19" s="73">
        <v>101</v>
      </c>
      <c r="F19" s="73">
        <v>164</v>
      </c>
      <c r="G19" s="73">
        <v>438</v>
      </c>
      <c r="H19" s="73">
        <v>516</v>
      </c>
      <c r="I19" s="73">
        <v>520</v>
      </c>
      <c r="K19" s="140"/>
    </row>
    <row r="20" spans="1:11">
      <c r="A20" s="2" t="s">
        <v>156</v>
      </c>
      <c r="B20" s="64">
        <v>157</v>
      </c>
      <c r="C20" s="64">
        <v>192</v>
      </c>
      <c r="D20" s="64">
        <v>155</v>
      </c>
      <c r="E20" s="64">
        <v>96</v>
      </c>
      <c r="F20" s="73">
        <v>88</v>
      </c>
      <c r="G20" s="73">
        <v>90</v>
      </c>
      <c r="H20" s="73">
        <v>157</v>
      </c>
      <c r="I20" s="73">
        <v>233</v>
      </c>
      <c r="K20" s="140"/>
    </row>
    <row r="21" spans="1:11">
      <c r="A21" s="2" t="s">
        <v>157</v>
      </c>
      <c r="B21" s="64">
        <v>560</v>
      </c>
      <c r="C21" s="64">
        <v>856</v>
      </c>
      <c r="D21" s="64">
        <v>600</v>
      </c>
      <c r="E21" s="64">
        <v>557</v>
      </c>
      <c r="F21" s="64">
        <v>444</v>
      </c>
      <c r="G21" s="64">
        <v>414</v>
      </c>
      <c r="H21" s="64">
        <v>370</v>
      </c>
      <c r="I21" s="73">
        <v>180</v>
      </c>
      <c r="K21" s="140"/>
    </row>
    <row r="22" spans="1:11">
      <c r="A22" s="2" t="s">
        <v>158</v>
      </c>
      <c r="B22" s="64">
        <v>294</v>
      </c>
      <c r="C22" s="64">
        <v>291</v>
      </c>
      <c r="D22" s="64">
        <v>307</v>
      </c>
      <c r="E22" s="64">
        <v>299</v>
      </c>
      <c r="F22" s="64">
        <v>326</v>
      </c>
      <c r="G22" s="64">
        <v>326</v>
      </c>
      <c r="H22" s="64">
        <v>175</v>
      </c>
      <c r="I22" s="73">
        <v>187</v>
      </c>
      <c r="K22" s="140"/>
    </row>
    <row r="23" spans="1:11">
      <c r="A23" s="2" t="s">
        <v>159</v>
      </c>
      <c r="B23" s="64">
        <v>300</v>
      </c>
      <c r="C23" s="64">
        <v>219</v>
      </c>
      <c r="D23" s="64">
        <v>308</v>
      </c>
      <c r="E23" s="64">
        <v>377</v>
      </c>
      <c r="F23" s="64">
        <v>325</v>
      </c>
      <c r="G23" s="64">
        <v>357</v>
      </c>
      <c r="H23" s="64">
        <v>452</v>
      </c>
      <c r="I23" s="73">
        <v>524</v>
      </c>
      <c r="K23" s="140"/>
    </row>
    <row r="24" spans="1:11">
      <c r="A24" s="70" t="s">
        <v>160</v>
      </c>
      <c r="B24" s="67">
        <v>6258</v>
      </c>
      <c r="C24" s="67">
        <v>7248</v>
      </c>
      <c r="D24" s="67">
        <v>7696</v>
      </c>
      <c r="E24" s="67">
        <v>6637</v>
      </c>
      <c r="F24" s="67">
        <v>6004</v>
      </c>
      <c r="G24" s="67">
        <v>6859</v>
      </c>
      <c r="H24" s="67">
        <v>8075</v>
      </c>
      <c r="I24" s="67">
        <v>7483</v>
      </c>
      <c r="K24" s="140"/>
    </row>
    <row r="25" spans="1:11">
      <c r="A25" s="12" t="s">
        <v>29</v>
      </c>
      <c r="B25" s="144"/>
      <c r="C25" s="144"/>
      <c r="D25" s="144"/>
      <c r="E25" s="144"/>
      <c r="F25" s="144"/>
      <c r="G25" s="144"/>
      <c r="H25" s="144"/>
      <c r="I25" s="144"/>
    </row>
    <row r="26" spans="1:11">
      <c r="A26" s="12" t="s">
        <v>210</v>
      </c>
    </row>
  </sheetData>
  <mergeCells count="1">
    <mergeCell ref="A1:I1"/>
  </mergeCells>
  <hyperlinks>
    <hyperlink ref="A1:C1" location="Inhaltsverzeichnis!A11:C13" display="Inhaltsverzeichnis!A11:C13" xr:uid="{00000000-0004-0000-0400-000000000000}"/>
    <hyperlink ref="A1:H1" location="Inhaltsverzeichnis!A11" display="2  Verfahren zur Einschätzung der Gefährdung des Kindeswohls 2014 bis 2021 nach Verwaltungsbezirken" xr:uid="{3879FC87-F753-4778-99CD-9B8F0F9B59BE}"/>
  </hyperlinks>
  <pageMargins left="0.59055118110236227" right="0.59055118110236227" top="0.78740157480314965" bottom="0.59055118110236227" header="0.31496062992125984" footer="0.23622047244094491"/>
  <pageSetup paperSize="9" firstPageNumber="5" orientation="portrait" useFirstPageNumber="1" r:id="rId1"/>
  <headerFooter>
    <oddHeader>&amp;C&amp;"Arial,Standard"&amp;8– &amp;P –</oddHeader>
    <oddFooter>&amp;C&amp;"Arial,Standard"&amp;7&amp;K000000 Amt für Statistik Berlin-Brandenburg — SB K V 10 - j / 21 –  Brandenburg  &amp;G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34"/>
  <sheetViews>
    <sheetView workbookViewId="0">
      <pane xSplit="2" ySplit="6" topLeftCell="C7" activePane="bottomRight" state="frozen"/>
      <selection activeCell="A14" sqref="A14"/>
      <selection pane="topRight" activeCell="A14" sqref="A14"/>
      <selection pane="bottomLeft" activeCell="A14" sqref="A14"/>
      <selection pane="bottomRight" activeCell="C7" sqref="C7"/>
    </sheetView>
  </sheetViews>
  <sheetFormatPr baseColWidth="10" defaultColWidth="11.5703125" defaultRowHeight="11.25"/>
  <cols>
    <col min="1" max="1" width="7.7109375" style="1" customWidth="1"/>
    <col min="2" max="2" width="11.5703125" style="1" customWidth="1"/>
    <col min="3" max="9" width="10.28515625" style="1" customWidth="1"/>
    <col min="10" max="12" width="9.7109375" style="1" customWidth="1"/>
    <col min="13" max="14" width="10.28515625" style="1" customWidth="1"/>
    <col min="15" max="17" width="9.7109375" style="1" customWidth="1"/>
    <col min="18" max="16384" width="11.5703125" style="1"/>
  </cols>
  <sheetData>
    <row r="1" spans="2:19" ht="24" customHeight="1">
      <c r="B1" s="167" t="s">
        <v>230</v>
      </c>
      <c r="C1" s="167"/>
      <c r="D1" s="167"/>
      <c r="E1" s="167"/>
      <c r="F1" s="167"/>
      <c r="G1" s="167"/>
      <c r="H1" s="167"/>
      <c r="I1" s="167"/>
    </row>
    <row r="2" spans="2:19" ht="12" customHeight="1"/>
    <row r="3" spans="2:19" ht="13.15" customHeight="1">
      <c r="B3" s="177" t="s">
        <v>192</v>
      </c>
      <c r="C3" s="173" t="s">
        <v>0</v>
      </c>
      <c r="D3" s="169" t="s">
        <v>18</v>
      </c>
      <c r="E3" s="170"/>
      <c r="F3" s="170"/>
      <c r="G3" s="170"/>
      <c r="H3" s="170"/>
      <c r="I3" s="170"/>
      <c r="J3" s="171" t="s">
        <v>19</v>
      </c>
      <c r="K3" s="171"/>
      <c r="L3" s="171"/>
      <c r="M3" s="171"/>
      <c r="N3" s="171"/>
      <c r="O3" s="171"/>
      <c r="P3" s="171"/>
      <c r="Q3" s="172"/>
      <c r="R3" s="176" t="s">
        <v>192</v>
      </c>
    </row>
    <row r="4" spans="2:19" ht="13.15" customHeight="1">
      <c r="B4" s="177"/>
      <c r="C4" s="173"/>
      <c r="D4" s="174" t="s">
        <v>1</v>
      </c>
      <c r="E4" s="174"/>
      <c r="F4" s="174"/>
      <c r="G4" s="174"/>
      <c r="H4" s="174"/>
      <c r="I4" s="175"/>
      <c r="J4" s="178" t="s">
        <v>8</v>
      </c>
      <c r="K4" s="174"/>
      <c r="L4" s="174"/>
      <c r="M4" s="174"/>
      <c r="N4" s="174"/>
      <c r="O4" s="174"/>
      <c r="P4" s="173" t="s">
        <v>9</v>
      </c>
      <c r="Q4" s="173" t="s">
        <v>10</v>
      </c>
      <c r="R4" s="176"/>
    </row>
    <row r="5" spans="2:19" ht="25.9" customHeight="1">
      <c r="B5" s="177"/>
      <c r="C5" s="173"/>
      <c r="D5" s="174" t="s">
        <v>2</v>
      </c>
      <c r="E5" s="174" t="s">
        <v>168</v>
      </c>
      <c r="F5" s="173" t="s">
        <v>3</v>
      </c>
      <c r="G5" s="173"/>
      <c r="H5" s="173"/>
      <c r="I5" s="176"/>
      <c r="J5" s="178" t="s">
        <v>2</v>
      </c>
      <c r="K5" s="174" t="s">
        <v>168</v>
      </c>
      <c r="L5" s="173" t="s">
        <v>3</v>
      </c>
      <c r="M5" s="173"/>
      <c r="N5" s="173"/>
      <c r="O5" s="173"/>
      <c r="P5" s="174"/>
      <c r="Q5" s="174"/>
      <c r="R5" s="176"/>
    </row>
    <row r="6" spans="2:19" ht="30" customHeight="1">
      <c r="B6" s="177"/>
      <c r="C6" s="173"/>
      <c r="D6" s="174"/>
      <c r="E6" s="174"/>
      <c r="F6" s="8" t="s">
        <v>4</v>
      </c>
      <c r="G6" s="8" t="s">
        <v>6</v>
      </c>
      <c r="H6" s="8" t="s">
        <v>7</v>
      </c>
      <c r="I6" s="9" t="s">
        <v>5</v>
      </c>
      <c r="J6" s="178"/>
      <c r="K6" s="174"/>
      <c r="L6" s="8" t="s">
        <v>4</v>
      </c>
      <c r="M6" s="8" t="s">
        <v>6</v>
      </c>
      <c r="N6" s="8" t="s">
        <v>7</v>
      </c>
      <c r="O6" s="8" t="s">
        <v>5</v>
      </c>
      <c r="P6" s="174"/>
      <c r="Q6" s="174"/>
      <c r="R6" s="176"/>
    </row>
    <row r="7" spans="2:19" ht="12" customHeight="1"/>
    <row r="8" spans="2:19" ht="12" customHeight="1">
      <c r="B8" s="128" t="s">
        <v>203</v>
      </c>
      <c r="C8" s="64">
        <v>3868</v>
      </c>
      <c r="D8" s="64">
        <v>722</v>
      </c>
      <c r="E8" s="64">
        <v>964</v>
      </c>
      <c r="F8" s="64">
        <v>488</v>
      </c>
      <c r="G8" s="64">
        <v>174</v>
      </c>
      <c r="H8" s="64">
        <v>275</v>
      </c>
      <c r="I8" s="64">
        <v>27</v>
      </c>
      <c r="J8" s="64">
        <v>667</v>
      </c>
      <c r="K8" s="64">
        <v>799</v>
      </c>
      <c r="L8" s="64">
        <v>425</v>
      </c>
      <c r="M8" s="64">
        <v>133</v>
      </c>
      <c r="N8" s="64">
        <v>221</v>
      </c>
      <c r="O8" s="64">
        <v>20</v>
      </c>
      <c r="P8" s="64">
        <v>1309</v>
      </c>
      <c r="Q8" s="65">
        <v>1170</v>
      </c>
      <c r="R8" s="129" t="s">
        <v>203</v>
      </c>
      <c r="S8" s="139"/>
    </row>
    <row r="9" spans="2:19" ht="12" customHeight="1">
      <c r="B9" s="3" t="s">
        <v>11</v>
      </c>
      <c r="C9" s="64">
        <v>242</v>
      </c>
      <c r="D9" s="64">
        <v>71</v>
      </c>
      <c r="E9" s="64">
        <v>91</v>
      </c>
      <c r="F9" s="64">
        <v>60</v>
      </c>
      <c r="G9" s="64">
        <v>10</v>
      </c>
      <c r="H9" s="64">
        <v>20</v>
      </c>
      <c r="I9" s="63">
        <v>1</v>
      </c>
      <c r="J9" s="64">
        <v>33</v>
      </c>
      <c r="K9" s="64">
        <v>40</v>
      </c>
      <c r="L9" s="64">
        <v>28</v>
      </c>
      <c r="M9" s="64">
        <v>5</v>
      </c>
      <c r="N9" s="64">
        <v>7</v>
      </c>
      <c r="O9" s="63" t="s">
        <v>101</v>
      </c>
      <c r="P9" s="64">
        <v>77</v>
      </c>
      <c r="Q9" s="65">
        <v>61</v>
      </c>
      <c r="R9" s="5" t="s">
        <v>11</v>
      </c>
      <c r="S9" s="139"/>
    </row>
    <row r="10" spans="2:19" ht="12" customHeight="1">
      <c r="B10" s="3" t="s">
        <v>12</v>
      </c>
      <c r="C10" s="64">
        <f>SUM(219+244)</f>
        <v>463</v>
      </c>
      <c r="D10" s="64">
        <f>SUM(32+46)</f>
        <v>78</v>
      </c>
      <c r="E10" s="64">
        <f>SUM(54+61)</f>
        <v>115</v>
      </c>
      <c r="F10" s="64">
        <f>SUM(24+35)</f>
        <v>59</v>
      </c>
      <c r="G10" s="64">
        <v>20</v>
      </c>
      <c r="H10" s="64">
        <f>SUM(20+15)</f>
        <v>35</v>
      </c>
      <c r="I10" s="63">
        <v>1</v>
      </c>
      <c r="J10" s="64">
        <v>53</v>
      </c>
      <c r="K10" s="64">
        <f>SUM(35+29)</f>
        <v>64</v>
      </c>
      <c r="L10" s="64">
        <f>SUM(21+17)</f>
        <v>38</v>
      </c>
      <c r="M10" s="64">
        <v>8</v>
      </c>
      <c r="N10" s="64">
        <v>17</v>
      </c>
      <c r="O10" s="63">
        <v>1</v>
      </c>
      <c r="P10" s="64">
        <f>94+84</f>
        <v>178</v>
      </c>
      <c r="Q10" s="65">
        <f>63+91</f>
        <v>154</v>
      </c>
      <c r="R10" s="5" t="s">
        <v>12</v>
      </c>
      <c r="S10" s="139"/>
    </row>
    <row r="11" spans="2:19" ht="12" customHeight="1">
      <c r="B11" s="3" t="s">
        <v>13</v>
      </c>
      <c r="C11" s="64">
        <f>SUM(253+244+285)</f>
        <v>782</v>
      </c>
      <c r="D11" s="64">
        <f>SUM(50+33+46)</f>
        <v>129</v>
      </c>
      <c r="E11" s="64">
        <f>SUM(72+46+58)</f>
        <v>176</v>
      </c>
      <c r="F11" s="64">
        <f>SUM(34+25+30)</f>
        <v>89</v>
      </c>
      <c r="G11" s="64">
        <v>32</v>
      </c>
      <c r="H11" s="64">
        <f>SUM(23+13+17)</f>
        <v>53</v>
      </c>
      <c r="I11" s="63">
        <v>2</v>
      </c>
      <c r="J11" s="64">
        <f>SUM(60+45+53)</f>
        <v>158</v>
      </c>
      <c r="K11" s="64">
        <f>SUM(79+54+64)</f>
        <v>197</v>
      </c>
      <c r="L11" s="64">
        <f>SUM(28+27+35)</f>
        <v>90</v>
      </c>
      <c r="M11" s="64">
        <f>18+11+8</f>
        <v>37</v>
      </c>
      <c r="N11" s="64">
        <f>29+13+18</f>
        <v>60</v>
      </c>
      <c r="O11" s="63">
        <v>10</v>
      </c>
      <c r="P11" s="105">
        <f>73+77+93</f>
        <v>243</v>
      </c>
      <c r="Q11" s="65">
        <f>70+89+93</f>
        <v>252</v>
      </c>
      <c r="R11" s="5" t="s">
        <v>13</v>
      </c>
      <c r="S11" s="139"/>
    </row>
    <row r="12" spans="2:19" ht="12" customHeight="1">
      <c r="B12" s="3" t="s">
        <v>15</v>
      </c>
      <c r="C12" s="64">
        <f>SUM(271+269+220+246)</f>
        <v>1006</v>
      </c>
      <c r="D12" s="64">
        <f>SUM(54+41+45+37)</f>
        <v>177</v>
      </c>
      <c r="E12" s="64">
        <f>SUM(67+59+58+53)</f>
        <v>237</v>
      </c>
      <c r="F12" s="64">
        <f>SUM(32+29+29+22)</f>
        <v>112</v>
      </c>
      <c r="G12" s="64">
        <f>SUM(13+7+10+12)</f>
        <v>42</v>
      </c>
      <c r="H12" s="64">
        <f>SUM(18+20+17+17)</f>
        <v>72</v>
      </c>
      <c r="I12" s="64">
        <v>11</v>
      </c>
      <c r="J12" s="64">
        <f>SUM(53+43+43+46)</f>
        <v>185</v>
      </c>
      <c r="K12" s="64">
        <f>SUM(61+51+48+53)</f>
        <v>213</v>
      </c>
      <c r="L12" s="64">
        <f>SUM(34+27+30+25)</f>
        <v>116</v>
      </c>
      <c r="M12" s="64">
        <f>7+9+6+12</f>
        <v>34</v>
      </c>
      <c r="N12" s="64">
        <f>18+14+11+16</f>
        <v>59</v>
      </c>
      <c r="O12" s="63">
        <v>4</v>
      </c>
      <c r="P12" s="64">
        <f>78+99+79+89</f>
        <v>345</v>
      </c>
      <c r="Q12" s="65">
        <f>86+86+53+74</f>
        <v>299</v>
      </c>
      <c r="R12" s="5" t="s">
        <v>15</v>
      </c>
      <c r="S12" s="139"/>
    </row>
    <row r="13" spans="2:19" ht="12" customHeight="1">
      <c r="B13" s="3" t="s">
        <v>17</v>
      </c>
      <c r="C13" s="64">
        <f>SUM(235+235+214+179)</f>
        <v>863</v>
      </c>
      <c r="D13" s="64">
        <f>SUM(38+42+39+38)</f>
        <v>157</v>
      </c>
      <c r="E13" s="64">
        <f>SUM(49+58+55+50)</f>
        <v>212</v>
      </c>
      <c r="F13" s="64">
        <f>SUM(20+28+23+25)</f>
        <v>96</v>
      </c>
      <c r="G13" s="64">
        <f>SUM(12+9+19+6)</f>
        <v>46</v>
      </c>
      <c r="H13" s="64">
        <f>SUM(16+18+12+17)</f>
        <v>63</v>
      </c>
      <c r="I13" s="64">
        <v>7</v>
      </c>
      <c r="J13" s="64">
        <f>SUM(44+36+39+34)</f>
        <v>153</v>
      </c>
      <c r="K13" s="64">
        <f>SUM(57+43+45+40)</f>
        <v>185</v>
      </c>
      <c r="L13" s="64">
        <f>29+19+28+21</f>
        <v>97</v>
      </c>
      <c r="M13" s="64">
        <f>10+6+7+10</f>
        <v>33</v>
      </c>
      <c r="N13" s="64">
        <f>17+18+9+8</f>
        <v>52</v>
      </c>
      <c r="O13" s="64">
        <v>3</v>
      </c>
      <c r="P13" s="64">
        <f>82+87+77+54</f>
        <v>300</v>
      </c>
      <c r="Q13" s="65">
        <f>71+70+59+53</f>
        <v>253</v>
      </c>
      <c r="R13" s="5" t="s">
        <v>17</v>
      </c>
      <c r="S13" s="139"/>
    </row>
    <row r="14" spans="2:19" ht="12" customHeight="1">
      <c r="B14" s="3" t="s">
        <v>16</v>
      </c>
      <c r="C14" s="64">
        <f>SUM(150+161+112+89)</f>
        <v>512</v>
      </c>
      <c r="D14" s="64">
        <f>SUM(31+30+29+20)</f>
        <v>110</v>
      </c>
      <c r="E14" s="64">
        <f>SUM(38+33+34+28)</f>
        <v>133</v>
      </c>
      <c r="F14" s="64">
        <f>SUM(21+15+20+16)</f>
        <v>72</v>
      </c>
      <c r="G14" s="64">
        <f>SUM(7+4+7+6)</f>
        <v>24</v>
      </c>
      <c r="H14" s="64">
        <f>SUM(9+10+7+6)</f>
        <v>32</v>
      </c>
      <c r="I14" s="63">
        <v>5</v>
      </c>
      <c r="J14" s="64">
        <f>SUM(35+22+13+15)</f>
        <v>85</v>
      </c>
      <c r="K14" s="64">
        <f>SUM(39+27+16+18)</f>
        <v>100</v>
      </c>
      <c r="L14" s="64">
        <f>23+13+9+11</f>
        <v>56</v>
      </c>
      <c r="M14" s="64">
        <f>5+4+4+3</f>
        <v>16</v>
      </c>
      <c r="N14" s="64">
        <f>10+10+2+4</f>
        <v>26</v>
      </c>
      <c r="O14" s="64">
        <v>2</v>
      </c>
      <c r="P14" s="64">
        <f>53+50+33+30</f>
        <v>166</v>
      </c>
      <c r="Q14" s="65">
        <f>31+59+37+24</f>
        <v>151</v>
      </c>
      <c r="R14" s="5" t="s">
        <v>16</v>
      </c>
      <c r="S14" s="139"/>
    </row>
    <row r="15" spans="2:19" ht="12" customHeight="1">
      <c r="B15" s="3"/>
      <c r="C15" s="135"/>
      <c r="D15" s="135"/>
      <c r="E15" s="135"/>
      <c r="F15" s="135"/>
      <c r="G15" s="135"/>
      <c r="H15" s="135"/>
      <c r="I15" s="135"/>
      <c r="J15" s="135"/>
      <c r="K15" s="135"/>
      <c r="L15" s="135"/>
      <c r="M15" s="135"/>
      <c r="N15" s="135"/>
      <c r="O15" s="135"/>
      <c r="P15" s="135"/>
      <c r="Q15" s="136"/>
      <c r="R15" s="5"/>
      <c r="S15" s="139"/>
    </row>
    <row r="16" spans="2:19" ht="12" customHeight="1">
      <c r="B16" s="128" t="s">
        <v>218</v>
      </c>
      <c r="C16" s="64">
        <v>3615</v>
      </c>
      <c r="D16" s="64">
        <v>699</v>
      </c>
      <c r="E16" s="64">
        <v>976</v>
      </c>
      <c r="F16" s="64">
        <v>476</v>
      </c>
      <c r="G16" s="64">
        <v>167</v>
      </c>
      <c r="H16" s="64">
        <v>268</v>
      </c>
      <c r="I16" s="64">
        <v>65</v>
      </c>
      <c r="J16" s="64">
        <v>654</v>
      </c>
      <c r="K16" s="64">
        <v>814</v>
      </c>
      <c r="L16" s="64">
        <v>472</v>
      </c>
      <c r="M16" s="64">
        <v>93</v>
      </c>
      <c r="N16" s="64">
        <v>213</v>
      </c>
      <c r="O16" s="64">
        <v>36</v>
      </c>
      <c r="P16" s="64">
        <v>1177</v>
      </c>
      <c r="Q16" s="65">
        <v>1085</v>
      </c>
      <c r="R16" s="129" t="s">
        <v>218</v>
      </c>
      <c r="S16" s="139"/>
    </row>
    <row r="17" spans="2:19" ht="12" customHeight="1">
      <c r="B17" s="3" t="s">
        <v>11</v>
      </c>
      <c r="C17" s="64">
        <v>246</v>
      </c>
      <c r="D17" s="64">
        <v>55</v>
      </c>
      <c r="E17" s="64">
        <v>71</v>
      </c>
      <c r="F17" s="64">
        <v>45</v>
      </c>
      <c r="G17" s="64">
        <v>12</v>
      </c>
      <c r="H17" s="64">
        <v>13</v>
      </c>
      <c r="I17" s="63">
        <v>1</v>
      </c>
      <c r="J17" s="64">
        <v>38</v>
      </c>
      <c r="K17" s="64">
        <v>45</v>
      </c>
      <c r="L17" s="64">
        <v>33</v>
      </c>
      <c r="M17" s="63">
        <v>3</v>
      </c>
      <c r="N17" s="64">
        <v>8</v>
      </c>
      <c r="O17" s="63">
        <v>1</v>
      </c>
      <c r="P17" s="64">
        <v>89</v>
      </c>
      <c r="Q17" s="65">
        <v>64</v>
      </c>
      <c r="R17" s="5" t="s">
        <v>11</v>
      </c>
      <c r="S17" s="139"/>
    </row>
    <row r="18" spans="2:19" ht="12" customHeight="1">
      <c r="B18" s="3" t="s">
        <v>12</v>
      </c>
      <c r="C18" s="64">
        <v>401</v>
      </c>
      <c r="D18" s="64">
        <f>29+29</f>
        <v>58</v>
      </c>
      <c r="E18" s="64">
        <f>38+41</f>
        <v>79</v>
      </c>
      <c r="F18" s="64">
        <f>21+26</f>
        <v>47</v>
      </c>
      <c r="G18" s="64">
        <v>7</v>
      </c>
      <c r="H18" s="64">
        <v>24</v>
      </c>
      <c r="I18" s="63">
        <v>1</v>
      </c>
      <c r="J18" s="64">
        <f>31+26</f>
        <v>57</v>
      </c>
      <c r="K18" s="64">
        <f>39+35</f>
        <v>74</v>
      </c>
      <c r="L18" s="64">
        <f>24+21</f>
        <v>45</v>
      </c>
      <c r="M18" s="64">
        <v>4</v>
      </c>
      <c r="N18" s="64">
        <f>13+9</f>
        <v>22</v>
      </c>
      <c r="O18" s="63">
        <v>3</v>
      </c>
      <c r="P18" s="64">
        <f>79+77</f>
        <v>156</v>
      </c>
      <c r="Q18" s="65">
        <f>61+69</f>
        <v>130</v>
      </c>
      <c r="R18" s="5" t="s">
        <v>12</v>
      </c>
      <c r="S18" s="139"/>
    </row>
    <row r="19" spans="2:19" ht="12" customHeight="1">
      <c r="B19" s="3" t="s">
        <v>13</v>
      </c>
      <c r="C19" s="64">
        <f>258+234+202</f>
        <v>694</v>
      </c>
      <c r="D19" s="64">
        <f>46+47+28</f>
        <v>121</v>
      </c>
      <c r="E19" s="64">
        <f>60+66+37</f>
        <v>163</v>
      </c>
      <c r="F19" s="64">
        <f>38+33+21</f>
        <v>92</v>
      </c>
      <c r="G19" s="64">
        <f>5+12+4</f>
        <v>21</v>
      </c>
      <c r="H19" s="64">
        <f>14+20+11</f>
        <v>45</v>
      </c>
      <c r="I19" s="64">
        <v>5</v>
      </c>
      <c r="J19" s="64">
        <f>42+35+39</f>
        <v>116</v>
      </c>
      <c r="K19" s="64">
        <f>52+47+48</f>
        <v>147</v>
      </c>
      <c r="L19" s="64">
        <f>36+23+26</f>
        <v>85</v>
      </c>
      <c r="M19" s="64">
        <v>15</v>
      </c>
      <c r="N19" s="64">
        <f>12+16+17</f>
        <v>45</v>
      </c>
      <c r="O19" s="64">
        <v>2</v>
      </c>
      <c r="P19" s="64">
        <f>91+84+69</f>
        <v>244</v>
      </c>
      <c r="Q19" s="65">
        <f>79+68+66</f>
        <v>213</v>
      </c>
      <c r="R19" s="5" t="s">
        <v>13</v>
      </c>
      <c r="S19" s="139"/>
    </row>
    <row r="20" spans="2:19" ht="12" customHeight="1">
      <c r="B20" s="3" t="s">
        <v>15</v>
      </c>
      <c r="C20" s="64">
        <f>210+222+208+176</f>
        <v>816</v>
      </c>
      <c r="D20" s="64">
        <f>34+36+33+46</f>
        <v>149</v>
      </c>
      <c r="E20" s="64">
        <f>49+56+50+69</f>
        <v>224</v>
      </c>
      <c r="F20" s="64">
        <f>25+22+22+36</f>
        <v>105</v>
      </c>
      <c r="G20" s="64">
        <f>14+22</f>
        <v>36</v>
      </c>
      <c r="H20" s="64">
        <f>16+21+13+19</f>
        <v>69</v>
      </c>
      <c r="I20" s="64">
        <v>14</v>
      </c>
      <c r="J20" s="64">
        <f>41+45+46+23</f>
        <v>155</v>
      </c>
      <c r="K20" s="64">
        <f>55+51+58+29</f>
        <v>193</v>
      </c>
      <c r="L20" s="64">
        <f>31+31+35+16</f>
        <v>113</v>
      </c>
      <c r="M20" s="64">
        <f>8+6+9+6</f>
        <v>29</v>
      </c>
      <c r="N20" s="64">
        <f>15+13+13+5</f>
        <v>46</v>
      </c>
      <c r="O20" s="63">
        <v>5</v>
      </c>
      <c r="P20" s="64">
        <f>69+73+58+56</f>
        <v>256</v>
      </c>
      <c r="Q20" s="65">
        <f>66+68+71+51</f>
        <v>256</v>
      </c>
      <c r="R20" s="5" t="s">
        <v>15</v>
      </c>
      <c r="S20" s="139"/>
    </row>
    <row r="21" spans="2:19" ht="12" customHeight="1">
      <c r="B21" s="3" t="s">
        <v>17</v>
      </c>
      <c r="C21" s="64">
        <f>199+203+206+219</f>
        <v>827</v>
      </c>
      <c r="D21" s="64">
        <f>34+37+40+55</f>
        <v>166</v>
      </c>
      <c r="E21" s="64">
        <f>45+57+61+72</f>
        <v>235</v>
      </c>
      <c r="F21" s="64">
        <f>21+21+24+31</f>
        <v>97</v>
      </c>
      <c r="G21" s="64">
        <f>8+10+14+16</f>
        <v>48</v>
      </c>
      <c r="H21" s="64">
        <f>12+19+18+18</f>
        <v>67</v>
      </c>
      <c r="I21" s="64">
        <f>4+7+5+7</f>
        <v>23</v>
      </c>
      <c r="J21" s="64">
        <f>46+37+40+41</f>
        <v>164</v>
      </c>
      <c r="K21" s="64">
        <f>56+48+50+51</f>
        <v>205</v>
      </c>
      <c r="L21" s="64">
        <f>34+26+22+28</f>
        <v>110</v>
      </c>
      <c r="M21" s="64">
        <f>4+6+8+6</f>
        <v>24</v>
      </c>
      <c r="N21" s="64">
        <f>14+13+17+16</f>
        <v>60</v>
      </c>
      <c r="O21" s="64">
        <v>11</v>
      </c>
      <c r="P21" s="64">
        <f>59+58+61+67</f>
        <v>245</v>
      </c>
      <c r="Q21" s="65">
        <f>60+71+65+56</f>
        <v>252</v>
      </c>
      <c r="R21" s="5" t="s">
        <v>17</v>
      </c>
      <c r="S21" s="139"/>
    </row>
    <row r="22" spans="2:19" ht="12" customHeight="1">
      <c r="B22" s="3" t="s">
        <v>16</v>
      </c>
      <c r="C22" s="64">
        <f>206+186+150+89</f>
        <v>631</v>
      </c>
      <c r="D22" s="64">
        <f>43+45+45+17</f>
        <v>150</v>
      </c>
      <c r="E22" s="64">
        <f>56+63+65+20</f>
        <v>204</v>
      </c>
      <c r="F22" s="64">
        <f>24+25+31+10</f>
        <v>90</v>
      </c>
      <c r="G22" s="64">
        <f>11+13+14+5</f>
        <v>43</v>
      </c>
      <c r="H22" s="64">
        <f>13+15+18+4</f>
        <v>50</v>
      </c>
      <c r="I22" s="64">
        <f>8+10+2+1</f>
        <v>21</v>
      </c>
      <c r="J22" s="64">
        <f>50+32+25+17</f>
        <v>124</v>
      </c>
      <c r="K22" s="64">
        <f>62+41+27+20</f>
        <v>150</v>
      </c>
      <c r="L22" s="64">
        <f>35+19+18+14</f>
        <v>86</v>
      </c>
      <c r="M22" s="64">
        <f>7+6+2+3</f>
        <v>18</v>
      </c>
      <c r="N22" s="64">
        <f>12+13+4+3</f>
        <v>32</v>
      </c>
      <c r="O22" s="64">
        <v>14</v>
      </c>
      <c r="P22" s="64">
        <f>57+62+37+31</f>
        <v>187</v>
      </c>
      <c r="Q22" s="65">
        <f>56+47+43+24</f>
        <v>170</v>
      </c>
      <c r="R22" s="5" t="s">
        <v>16</v>
      </c>
      <c r="S22" s="139"/>
    </row>
    <row r="23" spans="2:19" ht="12" customHeight="1">
      <c r="B23" s="3"/>
      <c r="C23" s="135"/>
      <c r="D23" s="135"/>
      <c r="E23" s="135"/>
      <c r="F23" s="135"/>
      <c r="G23" s="135"/>
      <c r="H23" s="135"/>
      <c r="I23" s="135"/>
      <c r="J23" s="135"/>
      <c r="K23" s="135"/>
      <c r="L23" s="135"/>
      <c r="M23" s="135"/>
      <c r="N23" s="135"/>
      <c r="O23" s="135"/>
      <c r="P23" s="135"/>
      <c r="Q23" s="136"/>
      <c r="R23" s="119"/>
      <c r="S23" s="139"/>
    </row>
    <row r="24" spans="2:19" s="68" customFormat="1" ht="12" customHeight="1">
      <c r="B24" s="4" t="s">
        <v>14</v>
      </c>
      <c r="C24" s="67">
        <v>7483</v>
      </c>
      <c r="D24" s="67">
        <v>1421</v>
      </c>
      <c r="E24" s="67">
        <v>1940</v>
      </c>
      <c r="F24" s="67">
        <v>964</v>
      </c>
      <c r="G24" s="67">
        <v>341</v>
      </c>
      <c r="H24" s="67">
        <v>543</v>
      </c>
      <c r="I24" s="67">
        <v>92</v>
      </c>
      <c r="J24" s="67">
        <v>1321</v>
      </c>
      <c r="K24" s="67">
        <v>1613</v>
      </c>
      <c r="L24" s="67">
        <v>897</v>
      </c>
      <c r="M24" s="67">
        <v>226</v>
      </c>
      <c r="N24" s="67">
        <v>434</v>
      </c>
      <c r="O24" s="67">
        <v>56</v>
      </c>
      <c r="P24" s="67">
        <v>2486</v>
      </c>
      <c r="Q24" s="66">
        <v>2255</v>
      </c>
      <c r="R24" s="6" t="s">
        <v>14</v>
      </c>
      <c r="S24" s="139"/>
    </row>
    <row r="25" spans="2:19" ht="12" customHeight="1">
      <c r="B25" s="3" t="s">
        <v>11</v>
      </c>
      <c r="C25" s="64">
        <v>488</v>
      </c>
      <c r="D25" s="64">
        <v>126</v>
      </c>
      <c r="E25" s="64">
        <v>162</v>
      </c>
      <c r="F25" s="64">
        <v>105</v>
      </c>
      <c r="G25" s="64">
        <v>22</v>
      </c>
      <c r="H25" s="64">
        <v>33</v>
      </c>
      <c r="I25" s="63">
        <v>2</v>
      </c>
      <c r="J25" s="64">
        <v>71</v>
      </c>
      <c r="K25" s="64">
        <v>85</v>
      </c>
      <c r="L25" s="64">
        <v>61</v>
      </c>
      <c r="M25" s="64">
        <v>8</v>
      </c>
      <c r="N25" s="64">
        <v>15</v>
      </c>
      <c r="O25" s="63">
        <v>1</v>
      </c>
      <c r="P25" s="64">
        <v>166</v>
      </c>
      <c r="Q25" s="65">
        <v>125</v>
      </c>
      <c r="R25" s="5" t="s">
        <v>11</v>
      </c>
      <c r="S25" s="139"/>
    </row>
    <row r="26" spans="2:19" ht="12" customHeight="1">
      <c r="B26" s="3" t="s">
        <v>12</v>
      </c>
      <c r="C26" s="64">
        <f>419+445</f>
        <v>864</v>
      </c>
      <c r="D26" s="64">
        <f>61+75</f>
        <v>136</v>
      </c>
      <c r="E26" s="64">
        <f>92+102</f>
        <v>194</v>
      </c>
      <c r="F26" s="64">
        <f>45+61</f>
        <v>106</v>
      </c>
      <c r="G26" s="64">
        <f>14+13</f>
        <v>27</v>
      </c>
      <c r="H26" s="64">
        <f>32+27</f>
        <v>59</v>
      </c>
      <c r="I26" s="64">
        <v>2</v>
      </c>
      <c r="J26" s="64">
        <f>61+49</f>
        <v>110</v>
      </c>
      <c r="K26" s="64">
        <f>74+64</f>
        <v>138</v>
      </c>
      <c r="L26" s="64">
        <f>45+38</f>
        <v>83</v>
      </c>
      <c r="M26" s="64">
        <f>8+4</f>
        <v>12</v>
      </c>
      <c r="N26" s="64">
        <f>23+16</f>
        <v>39</v>
      </c>
      <c r="O26" s="63">
        <v>4</v>
      </c>
      <c r="P26" s="64">
        <f>173+161</f>
        <v>334</v>
      </c>
      <c r="Q26" s="65">
        <f>124+160</f>
        <v>284</v>
      </c>
      <c r="R26" s="5" t="s">
        <v>12</v>
      </c>
      <c r="S26" s="139"/>
    </row>
    <row r="27" spans="2:19" ht="12" customHeight="1">
      <c r="B27" s="3" t="s">
        <v>13</v>
      </c>
      <c r="C27" s="64">
        <f>511+478+487</f>
        <v>1476</v>
      </c>
      <c r="D27" s="64">
        <f>96+80+74</f>
        <v>250</v>
      </c>
      <c r="E27" s="64">
        <f>132+112+95</f>
        <v>339</v>
      </c>
      <c r="F27" s="64">
        <f>72+58+51</f>
        <v>181</v>
      </c>
      <c r="G27" s="64">
        <f>18+20+15</f>
        <v>53</v>
      </c>
      <c r="H27" s="64">
        <f>37+33+28</f>
        <v>98</v>
      </c>
      <c r="I27" s="64">
        <v>7</v>
      </c>
      <c r="J27" s="64">
        <f>102+80+92</f>
        <v>274</v>
      </c>
      <c r="K27" s="64">
        <f>131+101+112</f>
        <v>344</v>
      </c>
      <c r="L27" s="64">
        <f>64+50+61</f>
        <v>175</v>
      </c>
      <c r="M27" s="64">
        <f>22+18+12</f>
        <v>52</v>
      </c>
      <c r="N27" s="64">
        <f>41+29+35</f>
        <v>105</v>
      </c>
      <c r="O27" s="64">
        <f>8+4</f>
        <v>12</v>
      </c>
      <c r="P27" s="64">
        <f>164+161+162</f>
        <v>487</v>
      </c>
      <c r="Q27" s="65">
        <f>149+157+159</f>
        <v>465</v>
      </c>
      <c r="R27" s="5" t="s">
        <v>13</v>
      </c>
      <c r="S27" s="139"/>
    </row>
    <row r="28" spans="2:19" ht="12" customHeight="1">
      <c r="B28" s="3" t="s">
        <v>15</v>
      </c>
      <c r="C28" s="64">
        <f>481+491+428+422</f>
        <v>1822</v>
      </c>
      <c r="D28" s="64">
        <f>88+77+78+83</f>
        <v>326</v>
      </c>
      <c r="E28" s="64">
        <f>116+115+108+122</f>
        <v>461</v>
      </c>
      <c r="F28" s="64">
        <f>57+51+51+58</f>
        <v>217</v>
      </c>
      <c r="G28" s="64">
        <f>20+14+21+23</f>
        <v>78</v>
      </c>
      <c r="H28" s="64">
        <f>34+41+30+36</f>
        <v>141</v>
      </c>
      <c r="I28" s="64">
        <f>5+9+6+5</f>
        <v>25</v>
      </c>
      <c r="J28" s="64">
        <f>94+88+89+69</f>
        <v>340</v>
      </c>
      <c r="K28" s="64">
        <f>116+102+106+82</f>
        <v>406</v>
      </c>
      <c r="L28" s="64">
        <f>65+58+65+41</f>
        <v>229</v>
      </c>
      <c r="M28" s="64">
        <f>15+15+15+18</f>
        <v>63</v>
      </c>
      <c r="N28" s="64">
        <f>33+27+24+21</f>
        <v>105</v>
      </c>
      <c r="O28" s="64">
        <f>3+2+2+2</f>
        <v>9</v>
      </c>
      <c r="P28" s="64">
        <f>147+172+137+145</f>
        <v>601</v>
      </c>
      <c r="Q28" s="65">
        <f>152+154+124+125</f>
        <v>555</v>
      </c>
      <c r="R28" s="5" t="s">
        <v>15</v>
      </c>
      <c r="S28" s="139"/>
    </row>
    <row r="29" spans="2:19" ht="12" customHeight="1">
      <c r="B29" s="3" t="s">
        <v>17</v>
      </c>
      <c r="C29" s="64">
        <f>434+438+420+398</f>
        <v>1690</v>
      </c>
      <c r="D29" s="64">
        <f>72+79+79+93</f>
        <v>323</v>
      </c>
      <c r="E29" s="64">
        <f>94+115+116+122</f>
        <v>447</v>
      </c>
      <c r="F29" s="64">
        <f>41+49+47+56</f>
        <v>193</v>
      </c>
      <c r="G29" s="64">
        <f>20+19+33+22</f>
        <v>94</v>
      </c>
      <c r="H29" s="64">
        <f>28+37+30+35</f>
        <v>130</v>
      </c>
      <c r="I29" s="64">
        <f>5+10+6+9</f>
        <v>30</v>
      </c>
      <c r="J29" s="64">
        <f>90+73+79+75</f>
        <v>317</v>
      </c>
      <c r="K29" s="64">
        <f>113+91+95+91</f>
        <v>390</v>
      </c>
      <c r="L29" s="64">
        <f>63+45+50+49</f>
        <v>207</v>
      </c>
      <c r="M29" s="64">
        <f>14+12+15+16</f>
        <v>57</v>
      </c>
      <c r="N29" s="64">
        <f>31+31+26+24</f>
        <v>112</v>
      </c>
      <c r="O29" s="64">
        <f>5+3+4+2</f>
        <v>14</v>
      </c>
      <c r="P29" s="64">
        <f>141+145+138+121</f>
        <v>545</v>
      </c>
      <c r="Q29" s="65">
        <f>131+141+124+109</f>
        <v>505</v>
      </c>
      <c r="R29" s="5" t="s">
        <v>17</v>
      </c>
      <c r="S29" s="139"/>
    </row>
    <row r="30" spans="2:19" ht="12" customHeight="1">
      <c r="B30" s="3" t="s">
        <v>16</v>
      </c>
      <c r="C30" s="64">
        <f>356+347+262+178</f>
        <v>1143</v>
      </c>
      <c r="D30" s="64">
        <f>74+75+74+37</f>
        <v>260</v>
      </c>
      <c r="E30" s="64">
        <f>94+96+99+48</f>
        <v>337</v>
      </c>
      <c r="F30" s="64">
        <f>45+40+51+26</f>
        <v>162</v>
      </c>
      <c r="G30" s="64">
        <f>18+17+21+11</f>
        <v>67</v>
      </c>
      <c r="H30" s="64">
        <f>22+25+25+10</f>
        <v>82</v>
      </c>
      <c r="I30" s="64">
        <f>9+14+2+1</f>
        <v>26</v>
      </c>
      <c r="J30" s="64">
        <f>85+54+38+32</f>
        <v>209</v>
      </c>
      <c r="K30" s="64">
        <f>101+68+43+38</f>
        <v>250</v>
      </c>
      <c r="L30" s="64">
        <f>58+32+27+25</f>
        <v>142</v>
      </c>
      <c r="M30" s="64">
        <f>12+10+6+6</f>
        <v>34</v>
      </c>
      <c r="N30" s="64">
        <f>22+23+6+7</f>
        <v>58</v>
      </c>
      <c r="O30" s="64">
        <f>9+3+4</f>
        <v>16</v>
      </c>
      <c r="P30" s="64">
        <f>110+112+70+61</f>
        <v>353</v>
      </c>
      <c r="Q30" s="65">
        <f>87+106+80+48</f>
        <v>321</v>
      </c>
      <c r="R30" s="5" t="s">
        <v>16</v>
      </c>
      <c r="S30" s="139"/>
    </row>
    <row r="31" spans="2:19" ht="10.9" customHeight="1">
      <c r="B31" s="12" t="s">
        <v>29</v>
      </c>
      <c r="C31" s="135"/>
      <c r="D31" s="135"/>
      <c r="E31" s="135"/>
      <c r="F31" s="135"/>
      <c r="G31" s="135"/>
      <c r="H31" s="135"/>
      <c r="I31" s="135"/>
      <c r="J31" s="135"/>
      <c r="K31" s="135"/>
      <c r="L31" s="135"/>
      <c r="M31" s="135"/>
      <c r="N31" s="135"/>
      <c r="O31" s="135"/>
      <c r="P31" s="135"/>
      <c r="Q31" s="137"/>
    </row>
    <row r="32" spans="2:19" ht="12" customHeight="1">
      <c r="B32" s="12" t="s">
        <v>169</v>
      </c>
    </row>
    <row r="33" spans="2:10" ht="10.15" customHeight="1">
      <c r="B33" s="12" t="s">
        <v>174</v>
      </c>
    </row>
    <row r="34" spans="2:10" ht="19.149999999999999" customHeight="1">
      <c r="B34" s="168" t="s">
        <v>220</v>
      </c>
      <c r="C34" s="168"/>
      <c r="D34" s="168"/>
      <c r="E34" s="168"/>
      <c r="F34" s="168"/>
      <c r="G34" s="168"/>
      <c r="H34" s="168"/>
      <c r="I34" s="168"/>
      <c r="J34" s="134"/>
    </row>
  </sheetData>
  <mergeCells count="17">
    <mergeCell ref="R3:R6"/>
    <mergeCell ref="C3:C6"/>
    <mergeCell ref="B3:B6"/>
    <mergeCell ref="J4:O4"/>
    <mergeCell ref="J5:J6"/>
    <mergeCell ref="K5:K6"/>
    <mergeCell ref="L5:O5"/>
    <mergeCell ref="F5:I5"/>
    <mergeCell ref="E5:E6"/>
    <mergeCell ref="D5:D6"/>
    <mergeCell ref="B34:I34"/>
    <mergeCell ref="B1:I1"/>
    <mergeCell ref="D3:I3"/>
    <mergeCell ref="J3:Q3"/>
    <mergeCell ref="P4:P6"/>
    <mergeCell ref="Q4:Q6"/>
    <mergeCell ref="D4:I4"/>
  </mergeCells>
  <phoneticPr fontId="1" type="noConversion"/>
  <hyperlinks>
    <hyperlink ref="B1:I1" location="Inhaltsverzeichnis!A15" display="Inhaltsverzeichnis!A15" xr:uid="{00000000-0004-0000-0500-000000000000}"/>
  </hyperlinks>
  <pageMargins left="0.59055118110236227" right="0.59055118110236227" top="0.78740157480314965" bottom="0.59055118110236227" header="0.31496062992125984" footer="0.23622047244094491"/>
  <pageSetup paperSize="9" firstPageNumber="6"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9" max="1048575" man="1"/>
  </col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O80"/>
  <sheetViews>
    <sheetView zoomScaleNormal="100" workbookViewId="0">
      <pane xSplit="2" ySplit="4" topLeftCell="C5" activePane="bottomRight" state="frozen"/>
      <selection activeCell="A14" sqref="A14"/>
      <selection pane="topRight" activeCell="A14" sqref="A14"/>
      <selection pane="bottomLeft" activeCell="A14" sqref="A14"/>
      <selection pane="bottomRight" activeCell="C5" sqref="C5"/>
    </sheetView>
  </sheetViews>
  <sheetFormatPr baseColWidth="10" defaultColWidth="11.5703125" defaultRowHeight="11.25"/>
  <cols>
    <col min="1" max="1" width="12.7109375" style="1" customWidth="1"/>
    <col min="2" max="2" width="14.7109375" style="1" customWidth="1"/>
    <col min="3" max="13" width="12.7109375" style="1" customWidth="1"/>
    <col min="14" max="14" width="14.7109375" style="1" customWidth="1"/>
    <col min="15" max="15" width="11.5703125" style="139"/>
    <col min="16" max="16384" width="11.5703125" style="1"/>
  </cols>
  <sheetData>
    <row r="1" spans="2:15" ht="24" customHeight="1">
      <c r="B1" s="167" t="s">
        <v>232</v>
      </c>
      <c r="C1" s="167"/>
      <c r="D1" s="167"/>
      <c r="E1" s="167"/>
      <c r="F1" s="167"/>
      <c r="G1" s="167"/>
      <c r="H1" s="20"/>
      <c r="I1" s="20"/>
    </row>
    <row r="2" spans="2:15" ht="12" customHeight="1"/>
    <row r="3" spans="2:15" ht="12" customHeight="1">
      <c r="B3" s="177" t="s">
        <v>192</v>
      </c>
      <c r="C3" s="173" t="s">
        <v>0</v>
      </c>
      <c r="D3" s="169" t="s">
        <v>189</v>
      </c>
      <c r="E3" s="170"/>
      <c r="F3" s="170"/>
      <c r="G3" s="170"/>
      <c r="H3" s="171" t="s">
        <v>30</v>
      </c>
      <c r="I3" s="171"/>
      <c r="J3" s="171"/>
      <c r="K3" s="171"/>
      <c r="L3" s="171"/>
      <c r="M3" s="172"/>
      <c r="N3" s="176" t="s">
        <v>192</v>
      </c>
    </row>
    <row r="4" spans="2:15" ht="44.45" customHeight="1">
      <c r="B4" s="177"/>
      <c r="C4" s="173"/>
      <c r="D4" s="10" t="s">
        <v>20</v>
      </c>
      <c r="E4" s="8" t="s">
        <v>21</v>
      </c>
      <c r="F4" s="8" t="s">
        <v>131</v>
      </c>
      <c r="G4" s="9" t="s">
        <v>22</v>
      </c>
      <c r="H4" s="7" t="s">
        <v>23</v>
      </c>
      <c r="I4" s="8" t="s">
        <v>24</v>
      </c>
      <c r="J4" s="8" t="s">
        <v>25</v>
      </c>
      <c r="K4" s="8" t="s">
        <v>28</v>
      </c>
      <c r="L4" s="8" t="s">
        <v>26</v>
      </c>
      <c r="M4" s="8" t="s">
        <v>27</v>
      </c>
      <c r="N4" s="176"/>
    </row>
    <row r="5" spans="2:15" ht="12" customHeight="1"/>
    <row r="6" spans="2:15" ht="12" customHeight="1">
      <c r="C6" s="179" t="s">
        <v>171</v>
      </c>
      <c r="D6" s="179"/>
      <c r="E6" s="179"/>
      <c r="F6" s="179"/>
      <c r="G6" s="179"/>
      <c r="H6" s="179" t="s">
        <v>171</v>
      </c>
      <c r="I6" s="179"/>
      <c r="J6" s="179"/>
      <c r="K6" s="179"/>
      <c r="L6" s="179"/>
      <c r="M6" s="179"/>
    </row>
    <row r="7" spans="2:15" ht="12" customHeight="1">
      <c r="B7" s="128" t="s">
        <v>203</v>
      </c>
      <c r="C7" s="64">
        <v>3868</v>
      </c>
      <c r="D7" s="64">
        <v>1397</v>
      </c>
      <c r="E7" s="64">
        <v>1656</v>
      </c>
      <c r="F7" s="64">
        <v>600</v>
      </c>
      <c r="G7" s="64">
        <v>50</v>
      </c>
      <c r="H7" s="64">
        <v>17</v>
      </c>
      <c r="I7" s="64">
        <v>30</v>
      </c>
      <c r="J7" s="64">
        <v>85</v>
      </c>
      <c r="K7" s="63">
        <v>2</v>
      </c>
      <c r="L7" s="64">
        <v>19</v>
      </c>
      <c r="M7" s="65">
        <v>12</v>
      </c>
      <c r="N7" s="129" t="s">
        <v>203</v>
      </c>
    </row>
    <row r="8" spans="2:15" ht="12" customHeight="1">
      <c r="B8" s="3" t="s">
        <v>11</v>
      </c>
      <c r="C8" s="64">
        <v>242</v>
      </c>
      <c r="D8" s="64">
        <v>140</v>
      </c>
      <c r="E8" s="64">
        <v>83</v>
      </c>
      <c r="F8" s="64">
        <v>11</v>
      </c>
      <c r="G8" s="63" t="s">
        <v>101</v>
      </c>
      <c r="H8" s="63">
        <v>1</v>
      </c>
      <c r="I8" s="63">
        <v>2</v>
      </c>
      <c r="J8" s="63">
        <v>3</v>
      </c>
      <c r="K8" s="63" t="s">
        <v>101</v>
      </c>
      <c r="L8" s="63">
        <v>2</v>
      </c>
      <c r="M8" s="65" t="s">
        <v>101</v>
      </c>
      <c r="N8" s="5" t="s">
        <v>11</v>
      </c>
    </row>
    <row r="9" spans="2:15" ht="12" customHeight="1">
      <c r="B9" s="3" t="s">
        <v>12</v>
      </c>
      <c r="C9" s="64">
        <v>463</v>
      </c>
      <c r="D9" s="64">
        <v>224</v>
      </c>
      <c r="E9" s="64">
        <v>201</v>
      </c>
      <c r="F9" s="64">
        <v>28</v>
      </c>
      <c r="G9" s="64">
        <v>5</v>
      </c>
      <c r="H9" s="63" t="s">
        <v>101</v>
      </c>
      <c r="I9" s="63">
        <v>3</v>
      </c>
      <c r="J9" s="63">
        <v>2</v>
      </c>
      <c r="K9" s="63" t="s">
        <v>101</v>
      </c>
      <c r="L9" s="63" t="s">
        <v>101</v>
      </c>
      <c r="M9" s="65" t="s">
        <v>101</v>
      </c>
      <c r="N9" s="5" t="s">
        <v>12</v>
      </c>
    </row>
    <row r="10" spans="2:15" ht="12" customHeight="1">
      <c r="B10" s="3" t="s">
        <v>13</v>
      </c>
      <c r="C10" s="64">
        <v>782</v>
      </c>
      <c r="D10" s="64">
        <v>320</v>
      </c>
      <c r="E10" s="64">
        <v>361</v>
      </c>
      <c r="F10" s="64">
        <v>87</v>
      </c>
      <c r="G10" s="64">
        <v>5</v>
      </c>
      <c r="H10" s="63" t="s">
        <v>101</v>
      </c>
      <c r="I10" s="64">
        <v>1</v>
      </c>
      <c r="J10" s="64">
        <v>6</v>
      </c>
      <c r="K10" s="63" t="s">
        <v>101</v>
      </c>
      <c r="L10" s="63" t="s">
        <v>101</v>
      </c>
      <c r="M10" s="65">
        <v>2</v>
      </c>
      <c r="N10" s="5" t="s">
        <v>13</v>
      </c>
    </row>
    <row r="11" spans="2:15" ht="12" customHeight="1">
      <c r="B11" s="3" t="s">
        <v>15</v>
      </c>
      <c r="C11" s="64">
        <v>1006</v>
      </c>
      <c r="D11" s="64">
        <v>327</v>
      </c>
      <c r="E11" s="64">
        <v>466</v>
      </c>
      <c r="F11" s="64">
        <v>167</v>
      </c>
      <c r="G11" s="64">
        <v>16</v>
      </c>
      <c r="H11" s="63">
        <v>4</v>
      </c>
      <c r="I11" s="64">
        <v>8</v>
      </c>
      <c r="J11" s="64">
        <v>18</v>
      </c>
      <c r="K11" s="63" t="s">
        <v>101</v>
      </c>
      <c r="L11" s="63" t="s">
        <v>101</v>
      </c>
      <c r="M11" s="65" t="s">
        <v>101</v>
      </c>
      <c r="N11" s="5" t="s">
        <v>15</v>
      </c>
    </row>
    <row r="12" spans="2:15" ht="12" customHeight="1">
      <c r="B12" s="3" t="s">
        <v>17</v>
      </c>
      <c r="C12" s="64">
        <v>863</v>
      </c>
      <c r="D12" s="64">
        <v>256</v>
      </c>
      <c r="E12" s="64">
        <v>354</v>
      </c>
      <c r="F12" s="64">
        <v>192</v>
      </c>
      <c r="G12" s="64">
        <v>20</v>
      </c>
      <c r="H12" s="64">
        <v>2</v>
      </c>
      <c r="I12" s="64">
        <v>8</v>
      </c>
      <c r="J12" s="64">
        <v>28</v>
      </c>
      <c r="K12" s="63" t="s">
        <v>101</v>
      </c>
      <c r="L12" s="63">
        <v>2</v>
      </c>
      <c r="M12" s="65">
        <v>1</v>
      </c>
      <c r="N12" s="5" t="s">
        <v>17</v>
      </c>
    </row>
    <row r="13" spans="2:15" ht="12" customHeight="1">
      <c r="B13" s="3" t="s">
        <v>16</v>
      </c>
      <c r="C13" s="64">
        <v>512</v>
      </c>
      <c r="D13" s="64">
        <v>130</v>
      </c>
      <c r="E13" s="64">
        <v>191</v>
      </c>
      <c r="F13" s="64">
        <v>115</v>
      </c>
      <c r="G13" s="64">
        <v>4</v>
      </c>
      <c r="H13" s="64">
        <v>10</v>
      </c>
      <c r="I13" s="64">
        <v>8</v>
      </c>
      <c r="J13" s="64">
        <v>28</v>
      </c>
      <c r="K13" s="63">
        <v>2</v>
      </c>
      <c r="L13" s="64">
        <v>15</v>
      </c>
      <c r="M13" s="65">
        <v>9</v>
      </c>
      <c r="N13" s="5" t="s">
        <v>16</v>
      </c>
    </row>
    <row r="14" spans="2:15" ht="12" customHeight="1">
      <c r="B14" s="3"/>
      <c r="C14" s="64"/>
      <c r="D14" s="64"/>
      <c r="E14" s="64"/>
      <c r="F14" s="64"/>
      <c r="G14" s="64"/>
      <c r="H14" s="64"/>
      <c r="I14" s="64"/>
      <c r="J14" s="64"/>
      <c r="K14" s="64"/>
      <c r="L14" s="64"/>
      <c r="M14" s="65"/>
      <c r="N14" s="5"/>
    </row>
    <row r="15" spans="2:15" ht="12" customHeight="1">
      <c r="B15" s="128" t="s">
        <v>218</v>
      </c>
      <c r="C15" s="64">
        <v>3615</v>
      </c>
      <c r="D15" s="64">
        <v>1231</v>
      </c>
      <c r="E15" s="64">
        <v>1605</v>
      </c>
      <c r="F15" s="64">
        <v>550</v>
      </c>
      <c r="G15" s="64">
        <v>58</v>
      </c>
      <c r="H15" s="64">
        <v>23</v>
      </c>
      <c r="I15" s="64">
        <v>23</v>
      </c>
      <c r="J15" s="64">
        <v>101</v>
      </c>
      <c r="K15" s="64">
        <v>6</v>
      </c>
      <c r="L15" s="64">
        <v>8</v>
      </c>
      <c r="M15" s="65">
        <v>10</v>
      </c>
      <c r="N15" s="129" t="s">
        <v>218</v>
      </c>
      <c r="O15" s="141"/>
    </row>
    <row r="16" spans="2:15" ht="12" customHeight="1">
      <c r="B16" s="3" t="s">
        <v>11</v>
      </c>
      <c r="C16" s="64">
        <v>246</v>
      </c>
      <c r="D16" s="64">
        <v>119</v>
      </c>
      <c r="E16" s="64">
        <v>114</v>
      </c>
      <c r="F16" s="64">
        <v>3</v>
      </c>
      <c r="G16" s="63">
        <v>1</v>
      </c>
      <c r="H16" s="63">
        <v>1</v>
      </c>
      <c r="I16" s="63">
        <v>1</v>
      </c>
      <c r="J16" s="63">
        <v>6</v>
      </c>
      <c r="K16" s="63" t="s">
        <v>101</v>
      </c>
      <c r="L16" s="63">
        <v>1</v>
      </c>
      <c r="M16" s="65" t="s">
        <v>101</v>
      </c>
      <c r="N16" s="5" t="s">
        <v>11</v>
      </c>
      <c r="O16" s="141"/>
    </row>
    <row r="17" spans="2:15" ht="12" customHeight="1">
      <c r="B17" s="3" t="s">
        <v>12</v>
      </c>
      <c r="C17" s="64">
        <v>401</v>
      </c>
      <c r="D17" s="64">
        <v>202</v>
      </c>
      <c r="E17" s="64">
        <v>169</v>
      </c>
      <c r="F17" s="64">
        <v>23</v>
      </c>
      <c r="G17" s="63">
        <v>4</v>
      </c>
      <c r="H17" s="63">
        <v>1</v>
      </c>
      <c r="I17" s="63" t="s">
        <v>101</v>
      </c>
      <c r="J17" s="63">
        <v>2</v>
      </c>
      <c r="K17" s="63" t="s">
        <v>101</v>
      </c>
      <c r="L17" s="63" t="s">
        <v>101</v>
      </c>
      <c r="M17" s="65" t="s">
        <v>101</v>
      </c>
      <c r="N17" s="5" t="s">
        <v>12</v>
      </c>
      <c r="O17" s="141"/>
    </row>
    <row r="18" spans="2:15" ht="12" customHeight="1">
      <c r="B18" s="3" t="s">
        <v>13</v>
      </c>
      <c r="C18" s="64">
        <v>694</v>
      </c>
      <c r="D18" s="64">
        <v>282</v>
      </c>
      <c r="E18" s="64">
        <v>317</v>
      </c>
      <c r="F18" s="64">
        <v>77</v>
      </c>
      <c r="G18" s="64">
        <v>9</v>
      </c>
      <c r="H18" s="63">
        <v>1</v>
      </c>
      <c r="I18" s="63">
        <v>3</v>
      </c>
      <c r="J18" s="64">
        <v>4</v>
      </c>
      <c r="K18" s="63" t="s">
        <v>101</v>
      </c>
      <c r="L18" s="63" t="s">
        <v>101</v>
      </c>
      <c r="M18" s="65">
        <v>1</v>
      </c>
      <c r="N18" s="5" t="s">
        <v>13</v>
      </c>
      <c r="O18" s="141"/>
    </row>
    <row r="19" spans="2:15" ht="12" customHeight="1">
      <c r="B19" s="3" t="s">
        <v>15</v>
      </c>
      <c r="C19" s="64">
        <v>816</v>
      </c>
      <c r="D19" s="64">
        <v>264</v>
      </c>
      <c r="E19" s="64">
        <v>367</v>
      </c>
      <c r="F19" s="64">
        <v>148</v>
      </c>
      <c r="G19" s="64">
        <v>11</v>
      </c>
      <c r="H19" s="63" t="s">
        <v>101</v>
      </c>
      <c r="I19" s="64">
        <v>7</v>
      </c>
      <c r="J19" s="64">
        <v>14</v>
      </c>
      <c r="K19" s="63" t="s">
        <v>101</v>
      </c>
      <c r="L19" s="63">
        <v>2</v>
      </c>
      <c r="M19" s="65">
        <v>3</v>
      </c>
      <c r="N19" s="5" t="s">
        <v>15</v>
      </c>
      <c r="O19" s="141"/>
    </row>
    <row r="20" spans="2:15" ht="12" customHeight="1">
      <c r="B20" s="3" t="s">
        <v>17</v>
      </c>
      <c r="C20" s="64">
        <v>827</v>
      </c>
      <c r="D20" s="64">
        <v>213</v>
      </c>
      <c r="E20" s="64">
        <v>381</v>
      </c>
      <c r="F20" s="64">
        <v>180</v>
      </c>
      <c r="G20" s="64">
        <v>17</v>
      </c>
      <c r="H20" s="64">
        <v>6</v>
      </c>
      <c r="I20" s="64">
        <v>5</v>
      </c>
      <c r="J20" s="64">
        <v>23</v>
      </c>
      <c r="K20" s="63" t="s">
        <v>101</v>
      </c>
      <c r="L20" s="63" t="s">
        <v>101</v>
      </c>
      <c r="M20" s="65">
        <v>2</v>
      </c>
      <c r="N20" s="5" t="s">
        <v>17</v>
      </c>
      <c r="O20" s="141"/>
    </row>
    <row r="21" spans="2:15" ht="12" customHeight="1">
      <c r="B21" s="3" t="s">
        <v>16</v>
      </c>
      <c r="C21" s="64">
        <v>631</v>
      </c>
      <c r="D21" s="64">
        <v>151</v>
      </c>
      <c r="E21" s="64">
        <v>257</v>
      </c>
      <c r="F21" s="64">
        <v>119</v>
      </c>
      <c r="G21" s="64">
        <v>16</v>
      </c>
      <c r="H21" s="64">
        <v>14</v>
      </c>
      <c r="I21" s="63">
        <v>7</v>
      </c>
      <c r="J21" s="64">
        <v>52</v>
      </c>
      <c r="K21" s="64">
        <v>6</v>
      </c>
      <c r="L21" s="64">
        <v>5</v>
      </c>
      <c r="M21" s="65">
        <v>4</v>
      </c>
      <c r="N21" s="5" t="s">
        <v>16</v>
      </c>
      <c r="O21" s="141"/>
    </row>
    <row r="22" spans="2:15" ht="12" customHeight="1">
      <c r="B22" s="3"/>
      <c r="C22" s="64"/>
      <c r="D22" s="64"/>
      <c r="E22" s="64"/>
      <c r="F22" s="64"/>
      <c r="G22" s="64"/>
      <c r="H22" s="64"/>
      <c r="I22" s="64"/>
      <c r="J22" s="64"/>
      <c r="K22" s="64"/>
      <c r="L22" s="64"/>
      <c r="M22" s="65"/>
      <c r="N22" s="5"/>
    </row>
    <row r="23" spans="2:15" s="68" customFormat="1" ht="12" customHeight="1">
      <c r="B23" s="4" t="s">
        <v>14</v>
      </c>
      <c r="C23" s="67">
        <v>7483</v>
      </c>
      <c r="D23" s="67">
        <v>2628</v>
      </c>
      <c r="E23" s="67">
        <v>3261</v>
      </c>
      <c r="F23" s="67">
        <v>1150</v>
      </c>
      <c r="G23" s="67">
        <v>108</v>
      </c>
      <c r="H23" s="67">
        <v>40</v>
      </c>
      <c r="I23" s="67">
        <v>53</v>
      </c>
      <c r="J23" s="67">
        <v>186</v>
      </c>
      <c r="K23" s="67">
        <v>8</v>
      </c>
      <c r="L23" s="67">
        <v>27</v>
      </c>
      <c r="M23" s="66">
        <v>22</v>
      </c>
      <c r="N23" s="6" t="s">
        <v>14</v>
      </c>
      <c r="O23" s="142"/>
    </row>
    <row r="24" spans="2:15" ht="12" customHeight="1">
      <c r="B24" s="3" t="s">
        <v>11</v>
      </c>
      <c r="C24" s="64">
        <v>488</v>
      </c>
      <c r="D24" s="64">
        <v>259</v>
      </c>
      <c r="E24" s="64">
        <v>197</v>
      </c>
      <c r="F24" s="64">
        <v>14</v>
      </c>
      <c r="G24" s="63">
        <v>1</v>
      </c>
      <c r="H24" s="63">
        <v>2</v>
      </c>
      <c r="I24" s="64">
        <v>3</v>
      </c>
      <c r="J24" s="63">
        <v>9</v>
      </c>
      <c r="K24" s="63" t="s">
        <v>101</v>
      </c>
      <c r="L24" s="63">
        <v>3</v>
      </c>
      <c r="M24" s="65" t="s">
        <v>101</v>
      </c>
      <c r="N24" s="5" t="s">
        <v>11</v>
      </c>
      <c r="O24" s="142"/>
    </row>
    <row r="25" spans="2:15" ht="12" customHeight="1">
      <c r="B25" s="3" t="s">
        <v>12</v>
      </c>
      <c r="C25" s="64">
        <v>864</v>
      </c>
      <c r="D25" s="64">
        <v>426</v>
      </c>
      <c r="E25" s="64">
        <v>370</v>
      </c>
      <c r="F25" s="64">
        <v>51</v>
      </c>
      <c r="G25" s="64">
        <v>9</v>
      </c>
      <c r="H25" s="63">
        <v>1</v>
      </c>
      <c r="I25" s="63">
        <v>3</v>
      </c>
      <c r="J25" s="63">
        <v>4</v>
      </c>
      <c r="K25" s="63" t="s">
        <v>101</v>
      </c>
      <c r="L25" s="63" t="s">
        <v>101</v>
      </c>
      <c r="M25" s="65" t="s">
        <v>101</v>
      </c>
      <c r="N25" s="5" t="s">
        <v>12</v>
      </c>
      <c r="O25" s="142"/>
    </row>
    <row r="26" spans="2:15" ht="12" customHeight="1">
      <c r="B26" s="3" t="s">
        <v>13</v>
      </c>
      <c r="C26" s="64">
        <v>1476</v>
      </c>
      <c r="D26" s="64">
        <v>602</v>
      </c>
      <c r="E26" s="64">
        <v>678</v>
      </c>
      <c r="F26" s="64">
        <v>164</v>
      </c>
      <c r="G26" s="64">
        <v>14</v>
      </c>
      <c r="H26" s="64">
        <v>1</v>
      </c>
      <c r="I26" s="64">
        <v>4</v>
      </c>
      <c r="J26" s="64">
        <v>10</v>
      </c>
      <c r="K26" s="63" t="s">
        <v>101</v>
      </c>
      <c r="L26" s="63" t="s">
        <v>101</v>
      </c>
      <c r="M26" s="65">
        <v>3</v>
      </c>
      <c r="N26" s="5" t="s">
        <v>13</v>
      </c>
      <c r="O26" s="142"/>
    </row>
    <row r="27" spans="2:15" ht="12" customHeight="1">
      <c r="B27" s="3" t="s">
        <v>15</v>
      </c>
      <c r="C27" s="64">
        <v>1822</v>
      </c>
      <c r="D27" s="64">
        <v>591</v>
      </c>
      <c r="E27" s="64">
        <v>833</v>
      </c>
      <c r="F27" s="64">
        <v>315</v>
      </c>
      <c r="G27" s="64">
        <v>27</v>
      </c>
      <c r="H27" s="64">
        <v>4</v>
      </c>
      <c r="I27" s="64">
        <v>15</v>
      </c>
      <c r="J27" s="64">
        <v>32</v>
      </c>
      <c r="K27" s="63" t="s">
        <v>101</v>
      </c>
      <c r="L27" s="63">
        <v>2</v>
      </c>
      <c r="M27" s="65">
        <v>3</v>
      </c>
      <c r="N27" s="5" t="s">
        <v>15</v>
      </c>
      <c r="O27" s="142"/>
    </row>
    <row r="28" spans="2:15" ht="12" customHeight="1">
      <c r="B28" s="3" t="s">
        <v>17</v>
      </c>
      <c r="C28" s="64">
        <v>1690</v>
      </c>
      <c r="D28" s="64">
        <v>469</v>
      </c>
      <c r="E28" s="64">
        <v>735</v>
      </c>
      <c r="F28" s="64">
        <v>372</v>
      </c>
      <c r="G28" s="64">
        <v>37</v>
      </c>
      <c r="H28" s="64">
        <v>8</v>
      </c>
      <c r="I28" s="64">
        <v>13</v>
      </c>
      <c r="J28" s="64">
        <v>51</v>
      </c>
      <c r="K28" s="63" t="s">
        <v>101</v>
      </c>
      <c r="L28" s="63">
        <v>2</v>
      </c>
      <c r="M28" s="65">
        <v>3</v>
      </c>
      <c r="N28" s="5" t="s">
        <v>17</v>
      </c>
      <c r="O28" s="142"/>
    </row>
    <row r="29" spans="2:15" ht="12" customHeight="1">
      <c r="B29" s="3" t="s">
        <v>16</v>
      </c>
      <c r="C29" s="64">
        <v>1143</v>
      </c>
      <c r="D29" s="64">
        <v>281</v>
      </c>
      <c r="E29" s="64">
        <v>448</v>
      </c>
      <c r="F29" s="64">
        <v>234</v>
      </c>
      <c r="G29" s="64">
        <v>20</v>
      </c>
      <c r="H29" s="64">
        <v>24</v>
      </c>
      <c r="I29" s="64">
        <v>15</v>
      </c>
      <c r="J29" s="64">
        <v>80</v>
      </c>
      <c r="K29" s="64">
        <v>8</v>
      </c>
      <c r="L29" s="64">
        <v>20</v>
      </c>
      <c r="M29" s="65">
        <v>13</v>
      </c>
      <c r="N29" s="5" t="s">
        <v>16</v>
      </c>
      <c r="O29" s="142"/>
    </row>
    <row r="30" spans="2:15" ht="12" customHeight="1">
      <c r="B30" s="3"/>
      <c r="C30" s="64"/>
      <c r="D30" s="64"/>
      <c r="E30" s="64"/>
      <c r="F30" s="64"/>
      <c r="G30" s="64"/>
      <c r="H30" s="64"/>
      <c r="I30" s="64"/>
      <c r="J30" s="64"/>
      <c r="K30" s="64"/>
      <c r="L30" s="64"/>
      <c r="M30" s="64"/>
      <c r="N30" s="5"/>
    </row>
    <row r="31" spans="2:15" ht="12" customHeight="1">
      <c r="B31" s="3"/>
      <c r="C31" s="180" t="s">
        <v>66</v>
      </c>
      <c r="D31" s="180"/>
      <c r="E31" s="180"/>
      <c r="F31" s="180"/>
      <c r="G31" s="180"/>
      <c r="H31" s="180" t="s">
        <v>40</v>
      </c>
      <c r="I31" s="180"/>
      <c r="J31" s="180"/>
      <c r="K31" s="180"/>
      <c r="L31" s="180"/>
      <c r="M31" s="180"/>
      <c r="N31" s="5"/>
    </row>
    <row r="32" spans="2:15" ht="12" customHeight="1">
      <c r="B32" s="128" t="s">
        <v>203</v>
      </c>
      <c r="C32" s="64">
        <v>1389</v>
      </c>
      <c r="D32" s="64">
        <v>473</v>
      </c>
      <c r="E32" s="64">
        <v>592</v>
      </c>
      <c r="F32" s="64">
        <v>207</v>
      </c>
      <c r="G32" s="64">
        <v>24</v>
      </c>
      <c r="H32" s="64">
        <v>8</v>
      </c>
      <c r="I32" s="64">
        <v>16</v>
      </c>
      <c r="J32" s="64">
        <v>49</v>
      </c>
      <c r="K32" s="63">
        <v>1</v>
      </c>
      <c r="L32" s="64">
        <v>15</v>
      </c>
      <c r="M32" s="65">
        <v>4</v>
      </c>
      <c r="N32" s="129" t="s">
        <v>203</v>
      </c>
    </row>
    <row r="33" spans="2:15" ht="12" customHeight="1">
      <c r="B33" s="3" t="s">
        <v>11</v>
      </c>
      <c r="C33" s="64">
        <v>104</v>
      </c>
      <c r="D33" s="64">
        <v>57</v>
      </c>
      <c r="E33" s="64">
        <v>35</v>
      </c>
      <c r="F33" s="64">
        <v>5</v>
      </c>
      <c r="G33" s="63" t="s">
        <v>101</v>
      </c>
      <c r="H33" s="63">
        <v>1</v>
      </c>
      <c r="I33" s="63">
        <v>2</v>
      </c>
      <c r="J33" s="63">
        <v>3</v>
      </c>
      <c r="K33" s="63" t="s">
        <v>101</v>
      </c>
      <c r="L33" s="63">
        <v>1</v>
      </c>
      <c r="M33" s="65" t="s">
        <v>101</v>
      </c>
      <c r="N33" s="5" t="s">
        <v>11</v>
      </c>
    </row>
    <row r="34" spans="2:15" ht="12" customHeight="1">
      <c r="B34" s="3" t="s">
        <v>12</v>
      </c>
      <c r="C34" s="64">
        <v>131</v>
      </c>
      <c r="D34" s="64">
        <v>57</v>
      </c>
      <c r="E34" s="64">
        <v>60</v>
      </c>
      <c r="F34" s="64">
        <v>8</v>
      </c>
      <c r="G34" s="63">
        <v>3</v>
      </c>
      <c r="H34" s="63" t="s">
        <v>101</v>
      </c>
      <c r="I34" s="63">
        <v>1</v>
      </c>
      <c r="J34" s="63">
        <v>2</v>
      </c>
      <c r="K34" s="63" t="s">
        <v>101</v>
      </c>
      <c r="L34" s="63" t="s">
        <v>101</v>
      </c>
      <c r="M34" s="65" t="s">
        <v>101</v>
      </c>
      <c r="N34" s="5" t="s">
        <v>12</v>
      </c>
    </row>
    <row r="35" spans="2:15" ht="12" customHeight="1">
      <c r="B35" s="3" t="s">
        <v>13</v>
      </c>
      <c r="C35" s="64">
        <v>287</v>
      </c>
      <c r="D35" s="64">
        <v>124</v>
      </c>
      <c r="E35" s="64">
        <v>130</v>
      </c>
      <c r="F35" s="64">
        <v>28</v>
      </c>
      <c r="G35" s="63">
        <v>1</v>
      </c>
      <c r="H35" s="63" t="s">
        <v>101</v>
      </c>
      <c r="I35" s="63">
        <v>1</v>
      </c>
      <c r="J35" s="64">
        <v>3</v>
      </c>
      <c r="K35" s="63" t="s">
        <v>101</v>
      </c>
      <c r="L35" s="63" t="s">
        <v>101</v>
      </c>
      <c r="M35" s="65" t="s">
        <v>101</v>
      </c>
      <c r="N35" s="5" t="s">
        <v>13</v>
      </c>
    </row>
    <row r="36" spans="2:15" ht="12" customHeight="1">
      <c r="B36" s="3" t="s">
        <v>15</v>
      </c>
      <c r="C36" s="64">
        <v>362</v>
      </c>
      <c r="D36" s="64">
        <v>113</v>
      </c>
      <c r="E36" s="64">
        <v>173</v>
      </c>
      <c r="F36" s="64">
        <v>54</v>
      </c>
      <c r="G36" s="63">
        <v>8</v>
      </c>
      <c r="H36" s="63">
        <v>3</v>
      </c>
      <c r="I36" s="63">
        <v>2</v>
      </c>
      <c r="J36" s="64">
        <v>9</v>
      </c>
      <c r="K36" s="63" t="s">
        <v>101</v>
      </c>
      <c r="L36" s="63" t="s">
        <v>101</v>
      </c>
      <c r="M36" s="65" t="s">
        <v>101</v>
      </c>
      <c r="N36" s="5" t="s">
        <v>15</v>
      </c>
    </row>
    <row r="37" spans="2:15" ht="12" customHeight="1">
      <c r="B37" s="3" t="s">
        <v>17</v>
      </c>
      <c r="C37" s="64">
        <v>310</v>
      </c>
      <c r="D37" s="64">
        <v>76</v>
      </c>
      <c r="E37" s="64">
        <v>129</v>
      </c>
      <c r="F37" s="64">
        <v>76</v>
      </c>
      <c r="G37" s="64">
        <v>10</v>
      </c>
      <c r="H37" s="63" t="s">
        <v>101</v>
      </c>
      <c r="I37" s="63">
        <v>4</v>
      </c>
      <c r="J37" s="64">
        <v>14</v>
      </c>
      <c r="K37" s="63" t="s">
        <v>101</v>
      </c>
      <c r="L37" s="63">
        <v>1</v>
      </c>
      <c r="M37" s="65" t="s">
        <v>101</v>
      </c>
      <c r="N37" s="5" t="s">
        <v>17</v>
      </c>
    </row>
    <row r="38" spans="2:15" ht="12" customHeight="1">
      <c r="B38" s="3" t="s">
        <v>16</v>
      </c>
      <c r="C38" s="64">
        <v>195</v>
      </c>
      <c r="D38" s="64">
        <v>46</v>
      </c>
      <c r="E38" s="64">
        <v>65</v>
      </c>
      <c r="F38" s="64">
        <v>36</v>
      </c>
      <c r="G38" s="64">
        <v>2</v>
      </c>
      <c r="H38" s="64">
        <v>4</v>
      </c>
      <c r="I38" s="63">
        <v>6</v>
      </c>
      <c r="J38" s="64">
        <v>18</v>
      </c>
      <c r="K38" s="63">
        <v>1</v>
      </c>
      <c r="L38" s="64">
        <v>13</v>
      </c>
      <c r="M38" s="65">
        <v>4</v>
      </c>
      <c r="N38" s="5" t="s">
        <v>16</v>
      </c>
    </row>
    <row r="39" spans="2:15" ht="12" customHeight="1">
      <c r="B39" s="3"/>
      <c r="C39" s="64"/>
      <c r="D39" s="64"/>
      <c r="E39" s="64"/>
      <c r="F39" s="64"/>
      <c r="G39" s="64"/>
      <c r="H39" s="64"/>
      <c r="I39" s="64"/>
      <c r="J39" s="64"/>
      <c r="K39" s="64"/>
      <c r="L39" s="64"/>
      <c r="M39" s="65"/>
      <c r="N39" s="5"/>
    </row>
    <row r="40" spans="2:15" ht="12" customHeight="1">
      <c r="B40" s="128" t="s">
        <v>218</v>
      </c>
      <c r="C40" s="64">
        <v>1353</v>
      </c>
      <c r="D40" s="64">
        <v>442</v>
      </c>
      <c r="E40" s="64">
        <v>576</v>
      </c>
      <c r="F40" s="64">
        <v>215</v>
      </c>
      <c r="G40" s="64">
        <v>22</v>
      </c>
      <c r="H40" s="64">
        <v>9</v>
      </c>
      <c r="I40" s="64">
        <v>10</v>
      </c>
      <c r="J40" s="64">
        <v>59</v>
      </c>
      <c r="K40" s="63">
        <v>4</v>
      </c>
      <c r="L40" s="64">
        <v>8</v>
      </c>
      <c r="M40" s="65">
        <v>8</v>
      </c>
      <c r="N40" s="129" t="s">
        <v>218</v>
      </c>
    </row>
    <row r="41" spans="2:15" ht="12" customHeight="1">
      <c r="B41" s="3" t="s">
        <v>11</v>
      </c>
      <c r="C41" s="64">
        <v>93</v>
      </c>
      <c r="D41" s="64">
        <v>35</v>
      </c>
      <c r="E41" s="64">
        <v>46</v>
      </c>
      <c r="F41" s="64">
        <v>3</v>
      </c>
      <c r="G41" s="63">
        <v>1</v>
      </c>
      <c r="H41" s="63">
        <v>1</v>
      </c>
      <c r="I41" s="63">
        <v>1</v>
      </c>
      <c r="J41" s="63">
        <v>5</v>
      </c>
      <c r="K41" s="63" t="s">
        <v>101</v>
      </c>
      <c r="L41" s="63">
        <v>1</v>
      </c>
      <c r="M41" s="65" t="s">
        <v>101</v>
      </c>
      <c r="N41" s="5" t="s">
        <v>11</v>
      </c>
    </row>
    <row r="42" spans="2:15" ht="12" customHeight="1">
      <c r="B42" s="3" t="s">
        <v>12</v>
      </c>
      <c r="C42" s="64">
        <v>115</v>
      </c>
      <c r="D42" s="64">
        <v>48</v>
      </c>
      <c r="E42" s="64">
        <v>61</v>
      </c>
      <c r="F42" s="64">
        <v>3</v>
      </c>
      <c r="G42" s="63">
        <v>1</v>
      </c>
      <c r="H42" s="63">
        <v>1</v>
      </c>
      <c r="I42" s="63" t="s">
        <v>101</v>
      </c>
      <c r="J42" s="63">
        <v>1</v>
      </c>
      <c r="K42" s="63" t="s">
        <v>101</v>
      </c>
      <c r="L42" s="63" t="s">
        <v>101</v>
      </c>
      <c r="M42" s="65" t="s">
        <v>101</v>
      </c>
      <c r="N42" s="5" t="s">
        <v>12</v>
      </c>
    </row>
    <row r="43" spans="2:15" ht="12" customHeight="1">
      <c r="B43" s="3" t="s">
        <v>13</v>
      </c>
      <c r="C43" s="64">
        <v>237</v>
      </c>
      <c r="D43" s="64">
        <v>107</v>
      </c>
      <c r="E43" s="64">
        <v>99</v>
      </c>
      <c r="F43" s="64">
        <v>26</v>
      </c>
      <c r="G43" s="64">
        <v>2</v>
      </c>
      <c r="H43" s="63">
        <v>1</v>
      </c>
      <c r="I43" s="63" t="s">
        <v>101</v>
      </c>
      <c r="J43" s="64">
        <v>1</v>
      </c>
      <c r="K43" s="63" t="s">
        <v>101</v>
      </c>
      <c r="L43" s="63" t="s">
        <v>101</v>
      </c>
      <c r="M43" s="65">
        <v>1</v>
      </c>
      <c r="N43" s="5" t="s">
        <v>13</v>
      </c>
    </row>
    <row r="44" spans="2:15" ht="12" customHeight="1">
      <c r="B44" s="3" t="s">
        <v>15</v>
      </c>
      <c r="C44" s="64">
        <v>304</v>
      </c>
      <c r="D44" s="64">
        <v>102</v>
      </c>
      <c r="E44" s="64">
        <v>131</v>
      </c>
      <c r="F44" s="64">
        <v>53</v>
      </c>
      <c r="G44" s="64">
        <v>4</v>
      </c>
      <c r="H44" s="63" t="s">
        <v>101</v>
      </c>
      <c r="I44" s="63">
        <v>3</v>
      </c>
      <c r="J44" s="64">
        <v>7</v>
      </c>
      <c r="K44" s="63" t="s">
        <v>101</v>
      </c>
      <c r="L44" s="63">
        <v>2</v>
      </c>
      <c r="M44" s="65">
        <v>2</v>
      </c>
      <c r="N44" s="5" t="s">
        <v>15</v>
      </c>
    </row>
    <row r="45" spans="2:15" ht="12" customHeight="1">
      <c r="B45" s="3" t="s">
        <v>17</v>
      </c>
      <c r="C45" s="64">
        <v>330</v>
      </c>
      <c r="D45" s="64">
        <v>95</v>
      </c>
      <c r="E45" s="64">
        <v>144</v>
      </c>
      <c r="F45" s="64">
        <v>67</v>
      </c>
      <c r="G45" s="64">
        <v>6</v>
      </c>
      <c r="H45" s="63">
        <v>3</v>
      </c>
      <c r="I45" s="63">
        <v>1</v>
      </c>
      <c r="J45" s="64">
        <v>12</v>
      </c>
      <c r="K45" s="63" t="s">
        <v>101</v>
      </c>
      <c r="L45" s="63" t="s">
        <v>101</v>
      </c>
      <c r="M45" s="65">
        <v>2</v>
      </c>
      <c r="N45" s="5" t="s">
        <v>17</v>
      </c>
    </row>
    <row r="46" spans="2:15" ht="12" customHeight="1">
      <c r="B46" s="3" t="s">
        <v>16</v>
      </c>
      <c r="C46" s="64">
        <v>274</v>
      </c>
      <c r="D46" s="64">
        <v>55</v>
      </c>
      <c r="E46" s="64">
        <v>95</v>
      </c>
      <c r="F46" s="64">
        <v>63</v>
      </c>
      <c r="G46" s="64">
        <v>8</v>
      </c>
      <c r="H46" s="64">
        <v>3</v>
      </c>
      <c r="I46" s="63">
        <v>5</v>
      </c>
      <c r="J46" s="64">
        <v>33</v>
      </c>
      <c r="K46" s="63">
        <v>4</v>
      </c>
      <c r="L46" s="64">
        <v>5</v>
      </c>
      <c r="M46" s="65">
        <v>3</v>
      </c>
      <c r="N46" s="5" t="s">
        <v>16</v>
      </c>
    </row>
    <row r="47" spans="2:15" ht="12" customHeight="1">
      <c r="B47" s="3"/>
      <c r="C47" s="64"/>
      <c r="D47" s="64"/>
      <c r="E47" s="64"/>
      <c r="F47" s="64"/>
      <c r="G47" s="64"/>
      <c r="H47" s="64"/>
      <c r="I47" s="64"/>
      <c r="J47" s="64"/>
      <c r="K47" s="64"/>
      <c r="L47" s="64"/>
      <c r="M47" s="65"/>
      <c r="N47" s="5"/>
    </row>
    <row r="48" spans="2:15" s="68" customFormat="1" ht="12" customHeight="1">
      <c r="B48" s="4" t="s">
        <v>215</v>
      </c>
      <c r="C48" s="67">
        <v>2742</v>
      </c>
      <c r="D48" s="67">
        <v>915</v>
      </c>
      <c r="E48" s="67">
        <v>1168</v>
      </c>
      <c r="F48" s="67">
        <v>422</v>
      </c>
      <c r="G48" s="67">
        <v>46</v>
      </c>
      <c r="H48" s="67">
        <v>17</v>
      </c>
      <c r="I48" s="67">
        <v>26</v>
      </c>
      <c r="J48" s="67">
        <v>108</v>
      </c>
      <c r="K48" s="69">
        <v>5</v>
      </c>
      <c r="L48" s="67">
        <v>23</v>
      </c>
      <c r="M48" s="66">
        <v>12</v>
      </c>
      <c r="N48" s="6" t="s">
        <v>215</v>
      </c>
      <c r="O48" s="143"/>
    </row>
    <row r="49" spans="2:15" ht="12" customHeight="1">
      <c r="B49" s="3" t="s">
        <v>11</v>
      </c>
      <c r="C49" s="64">
        <v>197</v>
      </c>
      <c r="D49" s="64">
        <v>92</v>
      </c>
      <c r="E49" s="64">
        <v>81</v>
      </c>
      <c r="F49" s="64">
        <v>8</v>
      </c>
      <c r="G49" s="63">
        <v>1</v>
      </c>
      <c r="H49" s="63">
        <v>2</v>
      </c>
      <c r="I49" s="63">
        <v>3</v>
      </c>
      <c r="J49" s="63">
        <v>8</v>
      </c>
      <c r="K49" s="63" t="s">
        <v>101</v>
      </c>
      <c r="L49" s="63">
        <v>2</v>
      </c>
      <c r="M49" s="65" t="s">
        <v>101</v>
      </c>
      <c r="N49" s="5" t="s">
        <v>11</v>
      </c>
      <c r="O49" s="143"/>
    </row>
    <row r="50" spans="2:15" ht="12" customHeight="1">
      <c r="B50" s="3" t="s">
        <v>12</v>
      </c>
      <c r="C50" s="64">
        <v>246</v>
      </c>
      <c r="D50" s="64">
        <v>105</v>
      </c>
      <c r="E50" s="64">
        <v>121</v>
      </c>
      <c r="F50" s="64">
        <v>11</v>
      </c>
      <c r="G50" s="63">
        <v>4</v>
      </c>
      <c r="H50" s="63">
        <v>1</v>
      </c>
      <c r="I50" s="63">
        <v>1</v>
      </c>
      <c r="J50" s="63">
        <v>3</v>
      </c>
      <c r="K50" s="63" t="s">
        <v>101</v>
      </c>
      <c r="L50" s="63" t="s">
        <v>101</v>
      </c>
      <c r="M50" s="65" t="s">
        <v>101</v>
      </c>
      <c r="N50" s="5" t="s">
        <v>12</v>
      </c>
      <c r="O50" s="143"/>
    </row>
    <row r="51" spans="2:15" ht="12" customHeight="1">
      <c r="B51" s="3" t="s">
        <v>13</v>
      </c>
      <c r="C51" s="64">
        <v>524</v>
      </c>
      <c r="D51" s="64">
        <v>231</v>
      </c>
      <c r="E51" s="64">
        <v>229</v>
      </c>
      <c r="F51" s="64">
        <v>54</v>
      </c>
      <c r="G51" s="64">
        <v>3</v>
      </c>
      <c r="H51" s="63">
        <v>1</v>
      </c>
      <c r="I51" s="64">
        <v>1</v>
      </c>
      <c r="J51" s="64">
        <v>4</v>
      </c>
      <c r="K51" s="63" t="s">
        <v>101</v>
      </c>
      <c r="L51" s="63" t="s">
        <v>101</v>
      </c>
      <c r="M51" s="65">
        <v>1</v>
      </c>
      <c r="N51" s="5" t="s">
        <v>13</v>
      </c>
      <c r="O51" s="143"/>
    </row>
    <row r="52" spans="2:15" ht="12" customHeight="1">
      <c r="B52" s="3" t="s">
        <v>15</v>
      </c>
      <c r="C52" s="64">
        <v>666</v>
      </c>
      <c r="D52" s="64">
        <v>215</v>
      </c>
      <c r="E52" s="64">
        <v>304</v>
      </c>
      <c r="F52" s="64">
        <v>107</v>
      </c>
      <c r="G52" s="64">
        <v>12</v>
      </c>
      <c r="H52" s="63">
        <v>3</v>
      </c>
      <c r="I52" s="63">
        <v>5</v>
      </c>
      <c r="J52" s="64">
        <v>16</v>
      </c>
      <c r="K52" s="63" t="s">
        <v>101</v>
      </c>
      <c r="L52" s="63">
        <v>2</v>
      </c>
      <c r="M52" s="65">
        <v>2</v>
      </c>
      <c r="N52" s="5" t="s">
        <v>15</v>
      </c>
      <c r="O52" s="143"/>
    </row>
    <row r="53" spans="2:15" ht="12" customHeight="1">
      <c r="B53" s="3" t="s">
        <v>17</v>
      </c>
      <c r="C53" s="64">
        <v>640</v>
      </c>
      <c r="D53" s="64">
        <v>171</v>
      </c>
      <c r="E53" s="64">
        <v>273</v>
      </c>
      <c r="F53" s="64">
        <v>143</v>
      </c>
      <c r="G53" s="64">
        <v>16</v>
      </c>
      <c r="H53" s="64">
        <v>3</v>
      </c>
      <c r="I53" s="64">
        <v>5</v>
      </c>
      <c r="J53" s="64">
        <v>26</v>
      </c>
      <c r="K53" s="63" t="s">
        <v>101</v>
      </c>
      <c r="L53" s="63">
        <v>1</v>
      </c>
      <c r="M53" s="65">
        <v>2</v>
      </c>
      <c r="N53" s="5" t="s">
        <v>17</v>
      </c>
      <c r="O53" s="143"/>
    </row>
    <row r="54" spans="2:15" ht="12" customHeight="1">
      <c r="B54" s="3" t="s">
        <v>16</v>
      </c>
      <c r="C54" s="64">
        <v>469</v>
      </c>
      <c r="D54" s="64">
        <v>101</v>
      </c>
      <c r="E54" s="64">
        <v>160</v>
      </c>
      <c r="F54" s="64">
        <v>99</v>
      </c>
      <c r="G54" s="64">
        <v>10</v>
      </c>
      <c r="H54" s="64">
        <v>7</v>
      </c>
      <c r="I54" s="64">
        <v>11</v>
      </c>
      <c r="J54" s="64">
        <v>51</v>
      </c>
      <c r="K54" s="63">
        <v>5</v>
      </c>
      <c r="L54" s="64">
        <v>18</v>
      </c>
      <c r="M54" s="65">
        <v>7</v>
      </c>
      <c r="N54" s="5" t="s">
        <v>16</v>
      </c>
      <c r="O54" s="143"/>
    </row>
    <row r="55" spans="2:15" ht="12" customHeight="1">
      <c r="B55" s="21" t="s">
        <v>29</v>
      </c>
      <c r="C55" s="64"/>
      <c r="D55" s="64"/>
      <c r="E55" s="64"/>
      <c r="F55" s="64"/>
      <c r="G55" s="64"/>
      <c r="H55" s="64"/>
      <c r="I55" s="64"/>
      <c r="J55" s="64"/>
      <c r="K55" s="64"/>
      <c r="L55" s="64"/>
      <c r="M55" s="64"/>
      <c r="N55" s="5"/>
    </row>
    <row r="56" spans="2:15" ht="12" customHeight="1">
      <c r="B56" s="97" t="s">
        <v>169</v>
      </c>
      <c r="N56" s="13"/>
    </row>
    <row r="57" spans="2:15" ht="11.1" customHeight="1">
      <c r="B57" s="22" t="s">
        <v>170</v>
      </c>
      <c r="N57" s="18"/>
    </row>
    <row r="58" spans="2:15" ht="19.149999999999999" customHeight="1">
      <c r="B58" s="168" t="s">
        <v>220</v>
      </c>
      <c r="C58" s="168"/>
      <c r="D58" s="168"/>
      <c r="E58" s="168"/>
      <c r="F58" s="168"/>
      <c r="G58" s="168"/>
      <c r="H58" s="134"/>
      <c r="I58" s="134"/>
      <c r="J58" s="134"/>
      <c r="N58" s="14"/>
    </row>
    <row r="59" spans="2:15" ht="12" customHeight="1">
      <c r="B59" s="16"/>
      <c r="N59" s="19"/>
    </row>
    <row r="60" spans="2:15" ht="12" customHeight="1">
      <c r="B60" s="16"/>
      <c r="N60" s="19"/>
    </row>
    <row r="61" spans="2:15" ht="12" customHeight="1">
      <c r="B61" s="16"/>
      <c r="N61" s="19"/>
    </row>
    <row r="62" spans="2:15" ht="12" customHeight="1">
      <c r="B62" s="16"/>
      <c r="N62" s="19"/>
    </row>
    <row r="63" spans="2:15" ht="12" customHeight="1">
      <c r="B63" s="3"/>
      <c r="N63" s="5"/>
    </row>
    <row r="64" spans="2:15" ht="12" customHeight="1">
      <c r="B64" s="18"/>
      <c r="N64" s="18"/>
    </row>
    <row r="65" spans="2:14" ht="12" customHeight="1">
      <c r="B65" s="17"/>
      <c r="N65" s="14"/>
    </row>
    <row r="66" spans="2:14" ht="12" customHeight="1">
      <c r="B66" s="5"/>
      <c r="N66" s="5"/>
    </row>
    <row r="67" spans="2:14" ht="12" customHeight="1">
      <c r="B67" s="16"/>
      <c r="N67" s="19"/>
    </row>
    <row r="68" spans="2:14" ht="12" customHeight="1">
      <c r="B68" s="16"/>
      <c r="N68" s="19"/>
    </row>
    <row r="69" spans="2:14" ht="12" customHeight="1">
      <c r="B69" s="16"/>
      <c r="N69" s="19"/>
    </row>
    <row r="70" spans="2:14" ht="12" customHeight="1">
      <c r="B70" s="16"/>
      <c r="N70" s="19"/>
    </row>
    <row r="71" spans="2:14">
      <c r="B71" s="3"/>
    </row>
    <row r="72" spans="2:14">
      <c r="B72" s="3"/>
    </row>
    <row r="73" spans="2:14">
      <c r="B73" s="3"/>
    </row>
    <row r="74" spans="2:14">
      <c r="B74" s="4"/>
    </row>
    <row r="75" spans="2:14">
      <c r="B75" s="3"/>
    </row>
    <row r="76" spans="2:14">
      <c r="B76" s="3"/>
    </row>
    <row r="77" spans="2:14">
      <c r="B77" s="3"/>
    </row>
    <row r="78" spans="2:14">
      <c r="B78" s="3"/>
    </row>
    <row r="79" spans="2:14">
      <c r="B79" s="3"/>
    </row>
    <row r="80" spans="2:14">
      <c r="B80" s="3"/>
    </row>
  </sheetData>
  <mergeCells count="11">
    <mergeCell ref="H6:M6"/>
    <mergeCell ref="C31:G31"/>
    <mergeCell ref="H31:M31"/>
    <mergeCell ref="N3:N4"/>
    <mergeCell ref="D3:G3"/>
    <mergeCell ref="H3:M3"/>
    <mergeCell ref="B58:G58"/>
    <mergeCell ref="B1:G1"/>
    <mergeCell ref="B3:B4"/>
    <mergeCell ref="C3:C4"/>
    <mergeCell ref="C6:G6"/>
  </mergeCells>
  <phoneticPr fontId="1" type="noConversion"/>
  <hyperlinks>
    <hyperlink ref="B1:G1" location="Inhaltsverzeichnis!A20" display="Inhaltsverzeichnis!A20" xr:uid="{00000000-0004-0000-0600-000000000000}"/>
  </hyperlinks>
  <pageMargins left="0.59055118110236227" right="0.59055118110236227" top="0.78740157480314965" bottom="0.59055118110236227" header="0.31496062992125984" footer="0.23622047244094491"/>
  <pageSetup paperSize="9" firstPageNumber="8"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7" max="1048575" man="1"/>
  </col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58"/>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RowHeight="12.75"/>
  <cols>
    <col min="1" max="1" width="12.140625" customWidth="1"/>
    <col min="2" max="8" width="10.28515625" customWidth="1"/>
    <col min="9" max="16" width="9.5703125" customWidth="1"/>
    <col min="17" max="17" width="11.28515625" customWidth="1"/>
    <col min="18" max="18" width="11.42578125" style="140"/>
  </cols>
  <sheetData>
    <row r="1" spans="1:18" s="1" customFormat="1" ht="24" customHeight="1">
      <c r="A1" s="167" t="s">
        <v>233</v>
      </c>
      <c r="B1" s="167"/>
      <c r="C1" s="167"/>
      <c r="D1" s="167"/>
      <c r="E1" s="167"/>
      <c r="F1" s="167"/>
      <c r="G1" s="167"/>
      <c r="H1" s="167"/>
      <c r="I1" s="20"/>
      <c r="J1" s="20"/>
      <c r="K1" s="20"/>
      <c r="L1" s="20"/>
      <c r="M1" s="20"/>
      <c r="N1" s="20"/>
      <c r="O1" s="20"/>
      <c r="R1" s="139"/>
    </row>
    <row r="2" spans="1:18" s="1" customFormat="1" ht="12" customHeight="1">
      <c r="R2" s="139"/>
    </row>
    <row r="3" spans="1:18" s="1" customFormat="1" ht="12" customHeight="1">
      <c r="A3" s="177" t="s">
        <v>192</v>
      </c>
      <c r="B3" s="173" t="s">
        <v>0</v>
      </c>
      <c r="C3" s="182" t="s">
        <v>136</v>
      </c>
      <c r="D3" s="182"/>
      <c r="E3" s="182"/>
      <c r="F3" s="182"/>
      <c r="G3" s="182"/>
      <c r="H3" s="183"/>
      <c r="I3" s="172" t="s">
        <v>137</v>
      </c>
      <c r="J3" s="184"/>
      <c r="K3" s="184"/>
      <c r="L3" s="184"/>
      <c r="M3" s="184"/>
      <c r="N3" s="184"/>
      <c r="O3" s="184"/>
      <c r="P3" s="184"/>
      <c r="Q3" s="176" t="s">
        <v>192</v>
      </c>
      <c r="R3" s="139"/>
    </row>
    <row r="4" spans="1:18" s="1" customFormat="1" ht="62.45" customHeight="1">
      <c r="A4" s="177"/>
      <c r="B4" s="173"/>
      <c r="C4" s="115" t="s">
        <v>82</v>
      </c>
      <c r="D4" s="115" t="s">
        <v>77</v>
      </c>
      <c r="E4" s="115" t="s">
        <v>138</v>
      </c>
      <c r="F4" s="115" t="s">
        <v>81</v>
      </c>
      <c r="G4" s="115" t="s">
        <v>78</v>
      </c>
      <c r="H4" s="114" t="s">
        <v>79</v>
      </c>
      <c r="I4" s="116" t="s">
        <v>80</v>
      </c>
      <c r="J4" s="115" t="s">
        <v>83</v>
      </c>
      <c r="K4" s="115" t="s">
        <v>84</v>
      </c>
      <c r="L4" s="115" t="s">
        <v>85</v>
      </c>
      <c r="M4" s="115" t="s">
        <v>86</v>
      </c>
      <c r="N4" s="115" t="s">
        <v>87</v>
      </c>
      <c r="O4" s="115" t="s">
        <v>88</v>
      </c>
      <c r="P4" s="115" t="s">
        <v>89</v>
      </c>
      <c r="Q4" s="176"/>
      <c r="R4" s="139"/>
    </row>
    <row r="6" spans="1:18" s="1" customFormat="1" ht="12" customHeight="1">
      <c r="B6" s="179" t="s">
        <v>171</v>
      </c>
      <c r="C6" s="179"/>
      <c r="D6" s="179"/>
      <c r="E6" s="179"/>
      <c r="F6" s="179"/>
      <c r="G6" s="179"/>
      <c r="H6" s="179"/>
      <c r="I6" s="179" t="s">
        <v>171</v>
      </c>
      <c r="J6" s="179"/>
      <c r="K6" s="179"/>
      <c r="L6" s="179"/>
      <c r="M6" s="179"/>
      <c r="N6" s="179"/>
      <c r="O6" s="179"/>
      <c r="P6" s="179"/>
      <c r="R6" s="139"/>
    </row>
    <row r="7" spans="1:18" s="1" customFormat="1" ht="12" customHeight="1">
      <c r="A7" s="128" t="s">
        <v>203</v>
      </c>
      <c r="B7" s="64">
        <v>3868</v>
      </c>
      <c r="C7" s="64">
        <v>202</v>
      </c>
      <c r="D7" s="64">
        <v>44</v>
      </c>
      <c r="E7" s="64">
        <v>184</v>
      </c>
      <c r="F7" s="64">
        <v>176</v>
      </c>
      <c r="G7" s="64">
        <v>162</v>
      </c>
      <c r="H7" s="64">
        <v>380</v>
      </c>
      <c r="I7" s="64">
        <v>212</v>
      </c>
      <c r="J7" s="63">
        <v>713</v>
      </c>
      <c r="K7" s="64">
        <v>386</v>
      </c>
      <c r="L7" s="125">
        <v>37</v>
      </c>
      <c r="M7" s="1">
        <v>146</v>
      </c>
      <c r="N7" s="1">
        <v>294</v>
      </c>
      <c r="O7" s="1">
        <v>659</v>
      </c>
      <c r="P7" s="123">
        <v>273</v>
      </c>
      <c r="Q7" s="129" t="s">
        <v>203</v>
      </c>
      <c r="R7" s="139"/>
    </row>
    <row r="8" spans="1:18" s="1" customFormat="1" ht="12" customHeight="1">
      <c r="A8" s="3" t="s">
        <v>11</v>
      </c>
      <c r="B8" s="64">
        <v>242</v>
      </c>
      <c r="C8" s="64">
        <v>10</v>
      </c>
      <c r="D8" s="64">
        <v>3</v>
      </c>
      <c r="E8" s="64">
        <v>21</v>
      </c>
      <c r="F8" s="63">
        <v>10</v>
      </c>
      <c r="G8" s="63" t="s">
        <v>101</v>
      </c>
      <c r="H8" s="63">
        <v>1</v>
      </c>
      <c r="I8" s="63">
        <v>44</v>
      </c>
      <c r="J8" s="63">
        <v>48</v>
      </c>
      <c r="K8" s="63">
        <v>15</v>
      </c>
      <c r="L8" s="63" t="s">
        <v>101</v>
      </c>
      <c r="M8" s="1">
        <v>7</v>
      </c>
      <c r="N8" s="1">
        <v>21</v>
      </c>
      <c r="O8" s="1">
        <v>48</v>
      </c>
      <c r="P8" s="123">
        <v>14</v>
      </c>
      <c r="Q8" s="5" t="s">
        <v>11</v>
      </c>
      <c r="R8" s="139"/>
    </row>
    <row r="9" spans="1:18" s="1" customFormat="1" ht="12" customHeight="1">
      <c r="A9" s="3" t="s">
        <v>12</v>
      </c>
      <c r="B9" s="64">
        <v>463</v>
      </c>
      <c r="C9" s="64">
        <v>26</v>
      </c>
      <c r="D9" s="64">
        <v>4</v>
      </c>
      <c r="E9" s="64">
        <v>25</v>
      </c>
      <c r="F9" s="64">
        <v>23</v>
      </c>
      <c r="G9" s="63">
        <v>14</v>
      </c>
      <c r="H9" s="63">
        <v>4</v>
      </c>
      <c r="I9" s="63">
        <v>30</v>
      </c>
      <c r="J9" s="63">
        <v>90</v>
      </c>
      <c r="K9" s="63">
        <v>34</v>
      </c>
      <c r="L9" s="63" t="s">
        <v>101</v>
      </c>
      <c r="M9" s="1">
        <v>13</v>
      </c>
      <c r="N9" s="1">
        <v>50</v>
      </c>
      <c r="O9" s="1">
        <v>110</v>
      </c>
      <c r="P9" s="123">
        <v>40</v>
      </c>
      <c r="Q9" s="5" t="s">
        <v>12</v>
      </c>
      <c r="R9" s="139"/>
    </row>
    <row r="10" spans="1:18" s="1" customFormat="1" ht="12" customHeight="1">
      <c r="A10" s="3" t="s">
        <v>13</v>
      </c>
      <c r="B10" s="64">
        <v>782</v>
      </c>
      <c r="C10" s="64">
        <v>39</v>
      </c>
      <c r="D10" s="64">
        <v>6</v>
      </c>
      <c r="E10" s="64">
        <v>40</v>
      </c>
      <c r="F10" s="64">
        <v>25</v>
      </c>
      <c r="G10" s="63">
        <v>74</v>
      </c>
      <c r="H10" s="64">
        <v>16</v>
      </c>
      <c r="I10" s="64">
        <v>39</v>
      </c>
      <c r="J10" s="63">
        <v>123</v>
      </c>
      <c r="K10" s="63">
        <v>94</v>
      </c>
      <c r="L10" s="63" t="s">
        <v>101</v>
      </c>
      <c r="M10" s="1">
        <v>35</v>
      </c>
      <c r="N10" s="1">
        <v>64</v>
      </c>
      <c r="O10" s="1">
        <v>163</v>
      </c>
      <c r="P10" s="123">
        <v>64</v>
      </c>
      <c r="Q10" s="5" t="s">
        <v>13</v>
      </c>
      <c r="R10" s="139"/>
    </row>
    <row r="11" spans="1:18" s="1" customFormat="1" ht="12" customHeight="1">
      <c r="A11" s="3" t="s">
        <v>15</v>
      </c>
      <c r="B11" s="64">
        <v>1006</v>
      </c>
      <c r="C11" s="64">
        <v>57</v>
      </c>
      <c r="D11" s="64">
        <v>8</v>
      </c>
      <c r="E11" s="64">
        <v>40</v>
      </c>
      <c r="F11" s="64">
        <v>40</v>
      </c>
      <c r="G11" s="63">
        <v>61</v>
      </c>
      <c r="H11" s="64">
        <v>126</v>
      </c>
      <c r="I11" s="64">
        <v>37</v>
      </c>
      <c r="J11" s="63">
        <v>159</v>
      </c>
      <c r="K11" s="63">
        <v>117</v>
      </c>
      <c r="L11" s="125">
        <v>6</v>
      </c>
      <c r="M11" s="1">
        <v>44</v>
      </c>
      <c r="N11" s="1">
        <v>79</v>
      </c>
      <c r="O11" s="1">
        <v>160</v>
      </c>
      <c r="P11" s="123">
        <v>72</v>
      </c>
      <c r="Q11" s="5" t="s">
        <v>15</v>
      </c>
      <c r="R11" s="139"/>
    </row>
    <row r="12" spans="1:18" s="1" customFormat="1" ht="12" customHeight="1">
      <c r="A12" s="3" t="s">
        <v>17</v>
      </c>
      <c r="B12" s="64">
        <v>863</v>
      </c>
      <c r="C12" s="64">
        <v>49</v>
      </c>
      <c r="D12" s="64">
        <v>16</v>
      </c>
      <c r="E12" s="64">
        <v>38</v>
      </c>
      <c r="F12" s="64">
        <v>41</v>
      </c>
      <c r="G12" s="64">
        <v>13</v>
      </c>
      <c r="H12" s="64">
        <v>150</v>
      </c>
      <c r="I12" s="64">
        <v>36</v>
      </c>
      <c r="J12" s="63">
        <v>165</v>
      </c>
      <c r="K12" s="63">
        <v>79</v>
      </c>
      <c r="L12" s="125">
        <v>12</v>
      </c>
      <c r="M12" s="1">
        <v>32</v>
      </c>
      <c r="N12" s="1">
        <v>48</v>
      </c>
      <c r="O12" s="1">
        <v>126</v>
      </c>
      <c r="P12" s="123">
        <v>58</v>
      </c>
      <c r="Q12" s="5" t="s">
        <v>17</v>
      </c>
      <c r="R12" s="139"/>
    </row>
    <row r="13" spans="1:18" s="1" customFormat="1" ht="12" customHeight="1">
      <c r="A13" s="3" t="s">
        <v>16</v>
      </c>
      <c r="B13" s="64">
        <v>512</v>
      </c>
      <c r="C13" s="64">
        <v>21</v>
      </c>
      <c r="D13" s="64">
        <v>7</v>
      </c>
      <c r="E13" s="64">
        <v>20</v>
      </c>
      <c r="F13" s="64">
        <v>37</v>
      </c>
      <c r="G13" s="63" t="s">
        <v>101</v>
      </c>
      <c r="H13" s="64">
        <v>83</v>
      </c>
      <c r="I13" s="64">
        <v>26</v>
      </c>
      <c r="J13" s="63">
        <v>128</v>
      </c>
      <c r="K13" s="64">
        <v>47</v>
      </c>
      <c r="L13" s="125">
        <v>19</v>
      </c>
      <c r="M13" s="1">
        <v>15</v>
      </c>
      <c r="N13" s="1">
        <v>32</v>
      </c>
      <c r="O13" s="1">
        <v>52</v>
      </c>
      <c r="P13" s="123">
        <v>25</v>
      </c>
      <c r="Q13" s="5" t="s">
        <v>16</v>
      </c>
      <c r="R13" s="139"/>
    </row>
    <row r="14" spans="1:18" s="1" customFormat="1" ht="12" customHeight="1">
      <c r="A14" s="3"/>
      <c r="B14" s="64"/>
      <c r="C14" s="64"/>
      <c r="D14" s="64"/>
      <c r="E14" s="64"/>
      <c r="F14" s="64"/>
      <c r="G14" s="64"/>
      <c r="H14" s="64"/>
      <c r="I14" s="64"/>
      <c r="J14" s="64"/>
      <c r="K14" s="64"/>
      <c r="L14" s="125"/>
      <c r="P14" s="123"/>
      <c r="Q14" s="5"/>
      <c r="R14" s="139"/>
    </row>
    <row r="15" spans="1:18" s="1" customFormat="1" ht="12" customHeight="1">
      <c r="A15" s="128" t="s">
        <v>218</v>
      </c>
      <c r="B15" s="64">
        <v>3615</v>
      </c>
      <c r="C15" s="64">
        <v>182</v>
      </c>
      <c r="D15" s="64">
        <v>42</v>
      </c>
      <c r="E15" s="64">
        <v>160</v>
      </c>
      <c r="F15" s="64">
        <v>170</v>
      </c>
      <c r="G15" s="64">
        <v>87</v>
      </c>
      <c r="H15" s="64">
        <v>334</v>
      </c>
      <c r="I15" s="64">
        <v>215</v>
      </c>
      <c r="J15" s="64">
        <v>711</v>
      </c>
      <c r="K15" s="64">
        <v>346</v>
      </c>
      <c r="L15" s="125">
        <v>85</v>
      </c>
      <c r="M15" s="1">
        <v>111</v>
      </c>
      <c r="N15" s="1">
        <v>275</v>
      </c>
      <c r="O15" s="1">
        <v>647</v>
      </c>
      <c r="P15" s="123">
        <v>250</v>
      </c>
      <c r="Q15" s="129" t="s">
        <v>218</v>
      </c>
      <c r="R15" s="139"/>
    </row>
    <row r="16" spans="1:18" s="1" customFormat="1" ht="12" customHeight="1">
      <c r="A16" s="3" t="s">
        <v>11</v>
      </c>
      <c r="B16" s="64">
        <v>246</v>
      </c>
      <c r="C16" s="64">
        <v>22</v>
      </c>
      <c r="D16" s="63">
        <v>4</v>
      </c>
      <c r="E16" s="64">
        <v>8</v>
      </c>
      <c r="F16" s="63">
        <v>9</v>
      </c>
      <c r="G16" s="63" t="s">
        <v>101</v>
      </c>
      <c r="H16" s="63" t="s">
        <v>101</v>
      </c>
      <c r="I16" s="63">
        <v>54</v>
      </c>
      <c r="J16" s="63">
        <v>43</v>
      </c>
      <c r="K16" s="63">
        <v>17</v>
      </c>
      <c r="L16" s="63" t="s">
        <v>101</v>
      </c>
      <c r="M16" s="1">
        <v>6</v>
      </c>
      <c r="N16" s="1">
        <v>15</v>
      </c>
      <c r="O16" s="1">
        <v>45</v>
      </c>
      <c r="P16" s="123">
        <v>23</v>
      </c>
      <c r="Q16" s="5" t="s">
        <v>11</v>
      </c>
      <c r="R16" s="139"/>
    </row>
    <row r="17" spans="1:18" s="1" customFormat="1" ht="12" customHeight="1">
      <c r="A17" s="3" t="s">
        <v>12</v>
      </c>
      <c r="B17" s="64">
        <v>401</v>
      </c>
      <c r="C17" s="64">
        <v>24</v>
      </c>
      <c r="D17" s="64">
        <v>5</v>
      </c>
      <c r="E17" s="64">
        <v>22</v>
      </c>
      <c r="F17" s="64">
        <v>14</v>
      </c>
      <c r="G17" s="63">
        <v>18</v>
      </c>
      <c r="H17" s="63">
        <v>5</v>
      </c>
      <c r="I17" s="63">
        <v>27</v>
      </c>
      <c r="J17" s="63">
        <v>87</v>
      </c>
      <c r="K17" s="63">
        <v>37</v>
      </c>
      <c r="L17" s="63" t="s">
        <v>101</v>
      </c>
      <c r="M17" s="1">
        <v>19</v>
      </c>
      <c r="N17" s="1">
        <v>35</v>
      </c>
      <c r="O17" s="1">
        <v>86</v>
      </c>
      <c r="P17" s="123">
        <v>22</v>
      </c>
      <c r="Q17" s="5" t="s">
        <v>12</v>
      </c>
      <c r="R17" s="139"/>
    </row>
    <row r="18" spans="1:18" s="1" customFormat="1" ht="12" customHeight="1">
      <c r="A18" s="3" t="s">
        <v>13</v>
      </c>
      <c r="B18" s="64">
        <v>694</v>
      </c>
      <c r="C18" s="64">
        <v>37</v>
      </c>
      <c r="D18" s="64">
        <v>8</v>
      </c>
      <c r="E18" s="64">
        <v>29</v>
      </c>
      <c r="F18" s="64">
        <v>32</v>
      </c>
      <c r="G18" s="63">
        <v>38</v>
      </c>
      <c r="H18" s="63">
        <v>21</v>
      </c>
      <c r="I18" s="64">
        <v>36</v>
      </c>
      <c r="J18" s="63">
        <v>149</v>
      </c>
      <c r="K18" s="63">
        <v>52</v>
      </c>
      <c r="L18" s="63" t="s">
        <v>101</v>
      </c>
      <c r="M18" s="1">
        <v>25</v>
      </c>
      <c r="N18" s="1">
        <v>70</v>
      </c>
      <c r="O18" s="1">
        <v>133</v>
      </c>
      <c r="P18" s="123">
        <v>64</v>
      </c>
      <c r="Q18" s="5" t="s">
        <v>13</v>
      </c>
      <c r="R18" s="139"/>
    </row>
    <row r="19" spans="1:18" s="1" customFormat="1" ht="12" customHeight="1">
      <c r="A19" s="3" t="s">
        <v>15</v>
      </c>
      <c r="B19" s="64">
        <v>816</v>
      </c>
      <c r="C19" s="64">
        <v>42</v>
      </c>
      <c r="D19" s="64">
        <v>11</v>
      </c>
      <c r="E19" s="64">
        <v>40</v>
      </c>
      <c r="F19" s="64">
        <v>36</v>
      </c>
      <c r="G19" s="63">
        <v>25</v>
      </c>
      <c r="H19" s="64">
        <v>84</v>
      </c>
      <c r="I19" s="64">
        <v>34</v>
      </c>
      <c r="J19" s="63">
        <v>133</v>
      </c>
      <c r="K19" s="63">
        <v>103</v>
      </c>
      <c r="L19" s="125">
        <v>5</v>
      </c>
      <c r="M19" s="1">
        <v>22</v>
      </c>
      <c r="N19" s="1">
        <v>66</v>
      </c>
      <c r="O19" s="1">
        <v>167</v>
      </c>
      <c r="P19" s="123">
        <v>48</v>
      </c>
      <c r="Q19" s="5" t="s">
        <v>15</v>
      </c>
      <c r="R19" s="139"/>
    </row>
    <row r="20" spans="1:18" s="1" customFormat="1" ht="12" customHeight="1">
      <c r="A20" s="3" t="s">
        <v>17</v>
      </c>
      <c r="B20" s="64">
        <v>827</v>
      </c>
      <c r="C20" s="64">
        <v>31</v>
      </c>
      <c r="D20" s="64">
        <v>7</v>
      </c>
      <c r="E20" s="64">
        <v>36</v>
      </c>
      <c r="F20" s="64">
        <v>33</v>
      </c>
      <c r="G20" s="64">
        <v>5</v>
      </c>
      <c r="H20" s="64">
        <v>126</v>
      </c>
      <c r="I20" s="64">
        <v>29</v>
      </c>
      <c r="J20" s="63">
        <v>171</v>
      </c>
      <c r="K20" s="63">
        <v>85</v>
      </c>
      <c r="L20" s="125">
        <v>23</v>
      </c>
      <c r="M20" s="1">
        <v>27</v>
      </c>
      <c r="N20" s="1">
        <v>54</v>
      </c>
      <c r="O20" s="1">
        <v>142</v>
      </c>
      <c r="P20" s="123">
        <v>58</v>
      </c>
      <c r="Q20" s="5" t="s">
        <v>17</v>
      </c>
      <c r="R20" s="139"/>
    </row>
    <row r="21" spans="1:18" s="1" customFormat="1" ht="12" customHeight="1">
      <c r="A21" s="3" t="s">
        <v>16</v>
      </c>
      <c r="B21" s="64">
        <v>631</v>
      </c>
      <c r="C21" s="64">
        <v>26</v>
      </c>
      <c r="D21" s="64">
        <v>7</v>
      </c>
      <c r="E21" s="64">
        <v>25</v>
      </c>
      <c r="F21" s="64">
        <v>46</v>
      </c>
      <c r="G21" s="63">
        <v>1</v>
      </c>
      <c r="H21" s="64">
        <v>98</v>
      </c>
      <c r="I21" s="64">
        <v>35</v>
      </c>
      <c r="J21" s="64">
        <v>128</v>
      </c>
      <c r="K21" s="64">
        <v>52</v>
      </c>
      <c r="L21" s="125">
        <v>57</v>
      </c>
      <c r="M21" s="1">
        <v>12</v>
      </c>
      <c r="N21" s="1">
        <v>35</v>
      </c>
      <c r="O21" s="1">
        <v>74</v>
      </c>
      <c r="P21" s="123">
        <v>35</v>
      </c>
      <c r="Q21" s="5" t="s">
        <v>16</v>
      </c>
      <c r="R21" s="139"/>
    </row>
    <row r="22" spans="1:18" s="1" customFormat="1" ht="12" customHeight="1">
      <c r="A22" s="3"/>
      <c r="B22" s="64"/>
      <c r="C22" s="64"/>
      <c r="D22" s="64"/>
      <c r="E22" s="64"/>
      <c r="F22" s="64"/>
      <c r="G22" s="64"/>
      <c r="H22" s="64"/>
      <c r="I22" s="64"/>
      <c r="J22" s="64"/>
      <c r="K22" s="64"/>
      <c r="L22" s="125"/>
      <c r="P22" s="123"/>
      <c r="Q22" s="5"/>
      <c r="R22" s="139"/>
    </row>
    <row r="23" spans="1:18" s="68" customFormat="1" ht="12" customHeight="1">
      <c r="A23" s="4" t="s">
        <v>14</v>
      </c>
      <c r="B23" s="67">
        <v>7483</v>
      </c>
      <c r="C23" s="67">
        <v>384</v>
      </c>
      <c r="D23" s="67">
        <v>86</v>
      </c>
      <c r="E23" s="67">
        <v>344</v>
      </c>
      <c r="F23" s="67">
        <v>346</v>
      </c>
      <c r="G23" s="67">
        <v>249</v>
      </c>
      <c r="H23" s="67">
        <v>714</v>
      </c>
      <c r="I23" s="67">
        <v>427</v>
      </c>
      <c r="J23" s="67">
        <v>1424</v>
      </c>
      <c r="K23" s="67">
        <v>732</v>
      </c>
      <c r="L23" s="23">
        <v>122</v>
      </c>
      <c r="M23" s="68">
        <v>257</v>
      </c>
      <c r="N23" s="68">
        <v>569</v>
      </c>
      <c r="O23" s="67">
        <v>1306</v>
      </c>
      <c r="P23" s="66">
        <v>523</v>
      </c>
      <c r="Q23" s="6" t="s">
        <v>14</v>
      </c>
      <c r="R23" s="143"/>
    </row>
    <row r="24" spans="1:18" s="1" customFormat="1" ht="12" customHeight="1">
      <c r="A24" s="3" t="s">
        <v>11</v>
      </c>
      <c r="B24" s="64">
        <v>488</v>
      </c>
      <c r="C24" s="64">
        <v>32</v>
      </c>
      <c r="D24" s="64">
        <v>7</v>
      </c>
      <c r="E24" s="64">
        <v>29</v>
      </c>
      <c r="F24" s="63">
        <v>19</v>
      </c>
      <c r="G24" s="63" t="s">
        <v>101</v>
      </c>
      <c r="H24" s="64">
        <v>1</v>
      </c>
      <c r="I24" s="63">
        <v>98</v>
      </c>
      <c r="J24" s="63">
        <v>91</v>
      </c>
      <c r="K24" s="63">
        <v>32</v>
      </c>
      <c r="L24" s="63" t="s">
        <v>101</v>
      </c>
      <c r="M24" s="1">
        <v>13</v>
      </c>
      <c r="N24" s="1">
        <v>36</v>
      </c>
      <c r="O24" s="1">
        <v>93</v>
      </c>
      <c r="P24" s="123">
        <v>37</v>
      </c>
      <c r="Q24" s="5" t="s">
        <v>11</v>
      </c>
      <c r="R24" s="143"/>
    </row>
    <row r="25" spans="1:18" s="1" customFormat="1" ht="12" customHeight="1">
      <c r="A25" s="3" t="s">
        <v>12</v>
      </c>
      <c r="B25" s="64">
        <v>864</v>
      </c>
      <c r="C25" s="64">
        <v>50</v>
      </c>
      <c r="D25" s="64">
        <v>9</v>
      </c>
      <c r="E25" s="64">
        <v>47</v>
      </c>
      <c r="F25" s="64">
        <v>37</v>
      </c>
      <c r="G25" s="63">
        <v>32</v>
      </c>
      <c r="H25" s="63">
        <v>9</v>
      </c>
      <c r="I25" s="63">
        <v>57</v>
      </c>
      <c r="J25" s="63">
        <v>177</v>
      </c>
      <c r="K25" s="63">
        <v>71</v>
      </c>
      <c r="L25" s="63" t="s">
        <v>101</v>
      </c>
      <c r="M25" s="1">
        <v>32</v>
      </c>
      <c r="N25" s="1">
        <v>85</v>
      </c>
      <c r="O25" s="1">
        <v>196</v>
      </c>
      <c r="P25" s="123">
        <v>62</v>
      </c>
      <c r="Q25" s="5" t="s">
        <v>12</v>
      </c>
      <c r="R25" s="143"/>
    </row>
    <row r="26" spans="1:18" s="1" customFormat="1" ht="12" customHeight="1">
      <c r="A26" s="3" t="s">
        <v>13</v>
      </c>
      <c r="B26" s="64">
        <v>1476</v>
      </c>
      <c r="C26" s="64">
        <v>76</v>
      </c>
      <c r="D26" s="64">
        <v>14</v>
      </c>
      <c r="E26" s="64">
        <v>69</v>
      </c>
      <c r="F26" s="64">
        <v>57</v>
      </c>
      <c r="G26" s="64">
        <v>112</v>
      </c>
      <c r="H26" s="64">
        <v>37</v>
      </c>
      <c r="I26" s="64">
        <v>75</v>
      </c>
      <c r="J26" s="63">
        <v>272</v>
      </c>
      <c r="K26" s="63">
        <v>146</v>
      </c>
      <c r="L26" s="63" t="s">
        <v>101</v>
      </c>
      <c r="M26" s="1">
        <v>60</v>
      </c>
      <c r="N26" s="1">
        <v>134</v>
      </c>
      <c r="O26" s="1">
        <v>296</v>
      </c>
      <c r="P26" s="123">
        <v>128</v>
      </c>
      <c r="Q26" s="5" t="s">
        <v>13</v>
      </c>
      <c r="R26" s="143"/>
    </row>
    <row r="27" spans="1:18" s="1" customFormat="1" ht="12" customHeight="1">
      <c r="A27" s="3" t="s">
        <v>15</v>
      </c>
      <c r="B27" s="64">
        <v>1822</v>
      </c>
      <c r="C27" s="64">
        <v>99</v>
      </c>
      <c r="D27" s="64">
        <v>19</v>
      </c>
      <c r="E27" s="64">
        <v>80</v>
      </c>
      <c r="F27" s="64">
        <v>76</v>
      </c>
      <c r="G27" s="64">
        <v>86</v>
      </c>
      <c r="H27" s="64">
        <v>210</v>
      </c>
      <c r="I27" s="64">
        <v>71</v>
      </c>
      <c r="J27" s="63">
        <v>292</v>
      </c>
      <c r="K27" s="63">
        <v>220</v>
      </c>
      <c r="L27" s="125">
        <v>11</v>
      </c>
      <c r="M27" s="1">
        <v>66</v>
      </c>
      <c r="N27" s="1">
        <v>145</v>
      </c>
      <c r="O27" s="1">
        <v>327</v>
      </c>
      <c r="P27" s="123">
        <v>120</v>
      </c>
      <c r="Q27" s="5" t="s">
        <v>15</v>
      </c>
      <c r="R27" s="143"/>
    </row>
    <row r="28" spans="1:18" s="1" customFormat="1" ht="12" customHeight="1">
      <c r="A28" s="3" t="s">
        <v>17</v>
      </c>
      <c r="B28" s="64">
        <v>1690</v>
      </c>
      <c r="C28" s="64">
        <v>80</v>
      </c>
      <c r="D28" s="64">
        <v>23</v>
      </c>
      <c r="E28" s="64">
        <v>74</v>
      </c>
      <c r="F28" s="64">
        <v>74</v>
      </c>
      <c r="G28" s="64">
        <v>18</v>
      </c>
      <c r="H28" s="64">
        <v>276</v>
      </c>
      <c r="I28" s="64">
        <v>65</v>
      </c>
      <c r="J28" s="63">
        <v>336</v>
      </c>
      <c r="K28" s="63">
        <v>164</v>
      </c>
      <c r="L28" s="125">
        <v>35</v>
      </c>
      <c r="M28" s="1">
        <v>59</v>
      </c>
      <c r="N28" s="1">
        <v>102</v>
      </c>
      <c r="O28" s="1">
        <v>268</v>
      </c>
      <c r="P28" s="123">
        <v>116</v>
      </c>
      <c r="Q28" s="5" t="s">
        <v>17</v>
      </c>
      <c r="R28" s="143"/>
    </row>
    <row r="29" spans="1:18" s="1" customFormat="1" ht="12" customHeight="1">
      <c r="A29" s="3" t="s">
        <v>16</v>
      </c>
      <c r="B29" s="64">
        <v>1143</v>
      </c>
      <c r="C29" s="64">
        <v>47</v>
      </c>
      <c r="D29" s="64">
        <v>14</v>
      </c>
      <c r="E29" s="64">
        <v>45</v>
      </c>
      <c r="F29" s="64">
        <v>83</v>
      </c>
      <c r="G29" s="63">
        <v>1</v>
      </c>
      <c r="H29" s="64">
        <v>181</v>
      </c>
      <c r="I29" s="64">
        <v>61</v>
      </c>
      <c r="J29" s="64">
        <v>256</v>
      </c>
      <c r="K29" s="64">
        <v>99</v>
      </c>
      <c r="L29" s="125">
        <v>76</v>
      </c>
      <c r="M29" s="1">
        <v>27</v>
      </c>
      <c r="N29" s="1">
        <v>67</v>
      </c>
      <c r="O29" s="1">
        <v>126</v>
      </c>
      <c r="P29" s="123">
        <v>60</v>
      </c>
      <c r="Q29" s="5" t="s">
        <v>16</v>
      </c>
      <c r="R29" s="143"/>
    </row>
    <row r="30" spans="1:18" s="1" customFormat="1" ht="12" customHeight="1">
      <c r="A30" s="3"/>
      <c r="B30" s="64"/>
      <c r="C30" s="64"/>
      <c r="D30" s="64"/>
      <c r="E30" s="64"/>
      <c r="F30" s="64"/>
      <c r="G30" s="64"/>
      <c r="H30" s="64"/>
      <c r="I30" s="64"/>
      <c r="J30" s="64"/>
      <c r="K30" s="64"/>
      <c r="L30" s="64"/>
      <c r="Q30" s="5"/>
      <c r="R30" s="139"/>
    </row>
    <row r="31" spans="1:18" s="1" customFormat="1" ht="12" customHeight="1">
      <c r="A31" s="3"/>
      <c r="B31" s="180" t="s">
        <v>66</v>
      </c>
      <c r="C31" s="180"/>
      <c r="D31" s="180"/>
      <c r="E31" s="180"/>
      <c r="F31" s="180"/>
      <c r="G31" s="180"/>
      <c r="H31" s="180"/>
      <c r="I31" s="180" t="s">
        <v>40</v>
      </c>
      <c r="J31" s="180"/>
      <c r="K31" s="180"/>
      <c r="L31" s="180"/>
      <c r="M31" s="180"/>
      <c r="N31" s="180"/>
      <c r="O31" s="180"/>
      <c r="P31" s="180"/>
      <c r="Q31" s="5"/>
      <c r="R31" s="139"/>
    </row>
    <row r="32" spans="1:18" s="1" customFormat="1" ht="12" customHeight="1">
      <c r="A32" s="128" t="s">
        <v>203</v>
      </c>
      <c r="B32" s="64">
        <v>1389</v>
      </c>
      <c r="C32" s="64">
        <v>85</v>
      </c>
      <c r="D32" s="64">
        <v>10</v>
      </c>
      <c r="E32" s="64">
        <v>117</v>
      </c>
      <c r="F32" s="64">
        <v>116</v>
      </c>
      <c r="G32" s="64">
        <v>59</v>
      </c>
      <c r="H32" s="64">
        <v>142</v>
      </c>
      <c r="I32" s="64">
        <v>104</v>
      </c>
      <c r="J32" s="63">
        <v>248</v>
      </c>
      <c r="K32" s="64">
        <v>119</v>
      </c>
      <c r="L32" s="125">
        <v>25</v>
      </c>
      <c r="M32" s="1">
        <v>42</v>
      </c>
      <c r="N32" s="1">
        <v>83</v>
      </c>
      <c r="O32" s="1">
        <v>157</v>
      </c>
      <c r="P32" s="123">
        <v>82</v>
      </c>
      <c r="Q32" s="129" t="s">
        <v>203</v>
      </c>
      <c r="R32" s="139"/>
    </row>
    <row r="33" spans="1:18" s="1" customFormat="1" ht="12" customHeight="1">
      <c r="A33" s="3" t="s">
        <v>11</v>
      </c>
      <c r="B33" s="64">
        <v>104</v>
      </c>
      <c r="C33" s="64">
        <v>5</v>
      </c>
      <c r="D33" s="63">
        <v>2</v>
      </c>
      <c r="E33" s="64">
        <v>14</v>
      </c>
      <c r="F33" s="63">
        <v>7</v>
      </c>
      <c r="G33" s="63" t="s">
        <v>101</v>
      </c>
      <c r="H33" s="63" t="s">
        <v>101</v>
      </c>
      <c r="I33" s="63">
        <v>27</v>
      </c>
      <c r="J33" s="63">
        <v>20</v>
      </c>
      <c r="K33" s="63">
        <v>5</v>
      </c>
      <c r="L33" s="63" t="s">
        <v>101</v>
      </c>
      <c r="M33" s="63">
        <v>4</v>
      </c>
      <c r="N33" s="1">
        <v>5</v>
      </c>
      <c r="O33" s="1">
        <v>11</v>
      </c>
      <c r="P33" s="123">
        <v>4</v>
      </c>
      <c r="Q33" s="5" t="s">
        <v>11</v>
      </c>
      <c r="R33" s="139"/>
    </row>
    <row r="34" spans="1:18" s="1" customFormat="1" ht="12" customHeight="1">
      <c r="A34" s="3" t="s">
        <v>12</v>
      </c>
      <c r="B34" s="64">
        <v>131</v>
      </c>
      <c r="C34" s="64">
        <v>13</v>
      </c>
      <c r="D34" s="63" t="s">
        <v>101</v>
      </c>
      <c r="E34" s="64">
        <v>14</v>
      </c>
      <c r="F34" s="64">
        <v>18</v>
      </c>
      <c r="G34" s="63">
        <v>2</v>
      </c>
      <c r="H34" s="63">
        <v>1</v>
      </c>
      <c r="I34" s="63">
        <v>11</v>
      </c>
      <c r="J34" s="63">
        <v>22</v>
      </c>
      <c r="K34" s="63">
        <v>6</v>
      </c>
      <c r="L34" s="63" t="s">
        <v>101</v>
      </c>
      <c r="M34" s="1">
        <v>3</v>
      </c>
      <c r="N34" s="1">
        <v>11</v>
      </c>
      <c r="O34" s="1">
        <v>22</v>
      </c>
      <c r="P34" s="123">
        <v>8</v>
      </c>
      <c r="Q34" s="5" t="s">
        <v>12</v>
      </c>
      <c r="R34" s="139"/>
    </row>
    <row r="35" spans="1:18" s="1" customFormat="1" ht="12" customHeight="1">
      <c r="A35" s="3" t="s">
        <v>13</v>
      </c>
      <c r="B35" s="64">
        <v>287</v>
      </c>
      <c r="C35" s="64">
        <v>17</v>
      </c>
      <c r="D35" s="63">
        <v>1</v>
      </c>
      <c r="E35" s="64">
        <v>26</v>
      </c>
      <c r="F35" s="63">
        <v>16</v>
      </c>
      <c r="G35" s="63">
        <v>29</v>
      </c>
      <c r="H35" s="64">
        <v>8</v>
      </c>
      <c r="I35" s="64">
        <v>21</v>
      </c>
      <c r="J35" s="63">
        <v>44</v>
      </c>
      <c r="K35" s="63">
        <v>35</v>
      </c>
      <c r="L35" s="63" t="s">
        <v>101</v>
      </c>
      <c r="M35" s="1">
        <v>13</v>
      </c>
      <c r="N35" s="1">
        <v>16</v>
      </c>
      <c r="O35" s="1">
        <v>44</v>
      </c>
      <c r="P35" s="123">
        <v>17</v>
      </c>
      <c r="Q35" s="5" t="s">
        <v>13</v>
      </c>
      <c r="R35" s="139"/>
    </row>
    <row r="36" spans="1:18" s="1" customFormat="1" ht="12" customHeight="1">
      <c r="A36" s="3" t="s">
        <v>15</v>
      </c>
      <c r="B36" s="64">
        <v>362</v>
      </c>
      <c r="C36" s="64">
        <v>22</v>
      </c>
      <c r="D36" s="64">
        <v>3</v>
      </c>
      <c r="E36" s="64">
        <v>20</v>
      </c>
      <c r="F36" s="63">
        <v>21</v>
      </c>
      <c r="G36" s="63">
        <v>22</v>
      </c>
      <c r="H36" s="63">
        <v>50</v>
      </c>
      <c r="I36" s="64">
        <v>16</v>
      </c>
      <c r="J36" s="63">
        <v>54</v>
      </c>
      <c r="K36" s="63">
        <v>36</v>
      </c>
      <c r="L36" s="125">
        <v>4</v>
      </c>
      <c r="M36" s="1">
        <v>11</v>
      </c>
      <c r="N36" s="1">
        <v>27</v>
      </c>
      <c r="O36" s="1">
        <v>48</v>
      </c>
      <c r="P36" s="123">
        <v>28</v>
      </c>
      <c r="Q36" s="5" t="s">
        <v>15</v>
      </c>
      <c r="R36" s="139"/>
    </row>
    <row r="37" spans="1:18" s="1" customFormat="1" ht="12" customHeight="1">
      <c r="A37" s="3" t="s">
        <v>17</v>
      </c>
      <c r="B37" s="64">
        <v>310</v>
      </c>
      <c r="C37" s="64">
        <v>19</v>
      </c>
      <c r="D37" s="63">
        <v>3</v>
      </c>
      <c r="E37" s="64">
        <v>29</v>
      </c>
      <c r="F37" s="64">
        <v>27</v>
      </c>
      <c r="G37" s="63">
        <v>6</v>
      </c>
      <c r="H37" s="64">
        <v>56</v>
      </c>
      <c r="I37" s="64">
        <v>14</v>
      </c>
      <c r="J37" s="63">
        <v>65</v>
      </c>
      <c r="K37" s="63">
        <v>23</v>
      </c>
      <c r="L37" s="125">
        <v>9</v>
      </c>
      <c r="M37" s="1">
        <v>9</v>
      </c>
      <c r="N37" s="1">
        <v>12</v>
      </c>
      <c r="O37" s="1">
        <v>20</v>
      </c>
      <c r="P37" s="123">
        <v>18</v>
      </c>
      <c r="Q37" s="5" t="s">
        <v>17</v>
      </c>
      <c r="R37" s="139"/>
    </row>
    <row r="38" spans="1:18" s="1" customFormat="1" ht="12" customHeight="1">
      <c r="A38" s="3" t="s">
        <v>16</v>
      </c>
      <c r="B38" s="64">
        <v>195</v>
      </c>
      <c r="C38" s="64">
        <v>9</v>
      </c>
      <c r="D38" s="63">
        <v>1</v>
      </c>
      <c r="E38" s="64">
        <v>14</v>
      </c>
      <c r="F38" s="64">
        <v>27</v>
      </c>
      <c r="G38" s="63" t="s">
        <v>101</v>
      </c>
      <c r="H38" s="63">
        <v>27</v>
      </c>
      <c r="I38" s="64">
        <v>15</v>
      </c>
      <c r="J38" s="63">
        <v>43</v>
      </c>
      <c r="K38" s="64">
        <v>14</v>
      </c>
      <c r="L38" s="125">
        <v>12</v>
      </c>
      <c r="M38" s="1">
        <v>2</v>
      </c>
      <c r="N38" s="1">
        <v>12</v>
      </c>
      <c r="O38" s="1">
        <v>12</v>
      </c>
      <c r="P38" s="123">
        <v>7</v>
      </c>
      <c r="Q38" s="5" t="s">
        <v>16</v>
      </c>
      <c r="R38" s="139"/>
    </row>
    <row r="39" spans="1:18" s="1" customFormat="1" ht="12" customHeight="1">
      <c r="A39" s="3"/>
      <c r="B39" s="64"/>
      <c r="C39" s="64"/>
      <c r="D39" s="64"/>
      <c r="E39" s="64"/>
      <c r="F39" s="64"/>
      <c r="G39" s="64"/>
      <c r="H39" s="64"/>
      <c r="I39" s="64"/>
      <c r="J39" s="64"/>
      <c r="K39" s="64"/>
      <c r="L39" s="125"/>
      <c r="P39" s="123"/>
      <c r="Q39" s="5"/>
      <c r="R39" s="139"/>
    </row>
    <row r="40" spans="1:18" s="1" customFormat="1" ht="12" customHeight="1">
      <c r="A40" s="128" t="s">
        <v>218</v>
      </c>
      <c r="B40" s="64">
        <v>1353</v>
      </c>
      <c r="C40" s="64">
        <v>81</v>
      </c>
      <c r="D40" s="64">
        <v>11</v>
      </c>
      <c r="E40" s="64">
        <v>120</v>
      </c>
      <c r="F40" s="64">
        <v>103</v>
      </c>
      <c r="G40" s="64">
        <v>36</v>
      </c>
      <c r="H40" s="64">
        <v>131</v>
      </c>
      <c r="I40" s="64">
        <v>87</v>
      </c>
      <c r="J40" s="63">
        <v>269</v>
      </c>
      <c r="K40" s="64">
        <v>123</v>
      </c>
      <c r="L40" s="125">
        <v>53</v>
      </c>
      <c r="M40" s="1">
        <v>39</v>
      </c>
      <c r="N40" s="1">
        <v>80</v>
      </c>
      <c r="O40" s="1">
        <v>139</v>
      </c>
      <c r="P40" s="123">
        <v>81</v>
      </c>
      <c r="Q40" s="129" t="s">
        <v>218</v>
      </c>
      <c r="R40" s="139"/>
    </row>
    <row r="41" spans="1:18" s="1" customFormat="1" ht="12" customHeight="1">
      <c r="A41" s="3" t="s">
        <v>11</v>
      </c>
      <c r="B41" s="64">
        <v>93</v>
      </c>
      <c r="C41" s="64">
        <v>13</v>
      </c>
      <c r="D41" s="63">
        <v>1</v>
      </c>
      <c r="E41" s="64">
        <v>6</v>
      </c>
      <c r="F41" s="63">
        <v>9</v>
      </c>
      <c r="G41" s="63" t="s">
        <v>101</v>
      </c>
      <c r="H41" s="63" t="s">
        <v>101</v>
      </c>
      <c r="I41" s="63">
        <v>19</v>
      </c>
      <c r="J41" s="63">
        <v>13</v>
      </c>
      <c r="K41" s="63">
        <v>5</v>
      </c>
      <c r="L41" s="63" t="s">
        <v>101</v>
      </c>
      <c r="M41" s="1">
        <v>2</v>
      </c>
      <c r="N41" s="1">
        <v>5</v>
      </c>
      <c r="O41" s="1">
        <v>13</v>
      </c>
      <c r="P41" s="123">
        <v>7</v>
      </c>
      <c r="Q41" s="5" t="s">
        <v>11</v>
      </c>
      <c r="R41" s="139"/>
    </row>
    <row r="42" spans="1:18" s="1" customFormat="1" ht="12" customHeight="1">
      <c r="A42" s="3" t="s">
        <v>12</v>
      </c>
      <c r="B42" s="64">
        <v>115</v>
      </c>
      <c r="C42" s="64">
        <v>13</v>
      </c>
      <c r="D42" s="63" t="s">
        <v>101</v>
      </c>
      <c r="E42" s="64">
        <v>14</v>
      </c>
      <c r="F42" s="63">
        <v>10</v>
      </c>
      <c r="G42" s="63">
        <v>5</v>
      </c>
      <c r="H42" s="63">
        <v>1</v>
      </c>
      <c r="I42" s="63">
        <v>8</v>
      </c>
      <c r="J42" s="63">
        <v>24</v>
      </c>
      <c r="K42" s="63">
        <v>10</v>
      </c>
      <c r="L42" s="63" t="s">
        <v>101</v>
      </c>
      <c r="M42" s="1">
        <v>6</v>
      </c>
      <c r="N42" s="1">
        <v>8</v>
      </c>
      <c r="O42" s="1">
        <v>9</v>
      </c>
      <c r="P42" s="123">
        <v>7</v>
      </c>
      <c r="Q42" s="5" t="s">
        <v>12</v>
      </c>
      <c r="R42" s="139"/>
    </row>
    <row r="43" spans="1:18" s="1" customFormat="1" ht="12" customHeight="1">
      <c r="A43" s="3" t="s">
        <v>13</v>
      </c>
      <c r="B43" s="64">
        <v>237</v>
      </c>
      <c r="C43" s="64">
        <v>16</v>
      </c>
      <c r="D43" s="63">
        <v>2</v>
      </c>
      <c r="E43" s="64">
        <v>19</v>
      </c>
      <c r="F43" s="64">
        <v>18</v>
      </c>
      <c r="G43" s="63">
        <v>15</v>
      </c>
      <c r="H43" s="63">
        <v>6</v>
      </c>
      <c r="I43" s="64">
        <v>15</v>
      </c>
      <c r="J43" s="63">
        <v>59</v>
      </c>
      <c r="K43" s="63">
        <v>21</v>
      </c>
      <c r="L43" s="63" t="s">
        <v>101</v>
      </c>
      <c r="M43" s="1">
        <v>9</v>
      </c>
      <c r="N43" s="1">
        <v>15</v>
      </c>
      <c r="O43" s="1">
        <v>26</v>
      </c>
      <c r="P43" s="123">
        <v>16</v>
      </c>
      <c r="Q43" s="5" t="s">
        <v>13</v>
      </c>
      <c r="R43" s="139"/>
    </row>
    <row r="44" spans="1:18" s="1" customFormat="1" ht="12" customHeight="1">
      <c r="A44" s="3" t="s">
        <v>15</v>
      </c>
      <c r="B44" s="64">
        <v>304</v>
      </c>
      <c r="C44" s="64">
        <v>15</v>
      </c>
      <c r="D44" s="64">
        <v>2</v>
      </c>
      <c r="E44" s="64">
        <v>29</v>
      </c>
      <c r="F44" s="64">
        <v>17</v>
      </c>
      <c r="G44" s="63">
        <v>13</v>
      </c>
      <c r="H44" s="63">
        <v>36</v>
      </c>
      <c r="I44" s="64">
        <v>14</v>
      </c>
      <c r="J44" s="63">
        <v>52</v>
      </c>
      <c r="K44" s="63">
        <v>33</v>
      </c>
      <c r="L44" s="125">
        <v>3</v>
      </c>
      <c r="M44" s="1">
        <v>5</v>
      </c>
      <c r="N44" s="1">
        <v>27</v>
      </c>
      <c r="O44" s="1">
        <v>41</v>
      </c>
      <c r="P44" s="123">
        <v>17</v>
      </c>
      <c r="Q44" s="5" t="s">
        <v>15</v>
      </c>
      <c r="R44" s="139"/>
    </row>
    <row r="45" spans="1:18" s="1" customFormat="1" ht="12" customHeight="1">
      <c r="A45" s="3" t="s">
        <v>17</v>
      </c>
      <c r="B45" s="64">
        <v>330</v>
      </c>
      <c r="C45" s="64">
        <v>13</v>
      </c>
      <c r="D45" s="63">
        <v>2</v>
      </c>
      <c r="E45" s="64">
        <v>31</v>
      </c>
      <c r="F45" s="64">
        <v>18</v>
      </c>
      <c r="G45" s="63">
        <v>3</v>
      </c>
      <c r="H45" s="63">
        <v>52</v>
      </c>
      <c r="I45" s="64">
        <v>16</v>
      </c>
      <c r="J45" s="63">
        <v>71</v>
      </c>
      <c r="K45" s="63">
        <v>32</v>
      </c>
      <c r="L45" s="125">
        <v>14</v>
      </c>
      <c r="M45" s="1">
        <v>13</v>
      </c>
      <c r="N45" s="1">
        <v>15</v>
      </c>
      <c r="O45" s="1">
        <v>30</v>
      </c>
      <c r="P45" s="123">
        <v>20</v>
      </c>
      <c r="Q45" s="5" t="s">
        <v>17</v>
      </c>
      <c r="R45" s="139"/>
    </row>
    <row r="46" spans="1:18" s="1" customFormat="1" ht="12" customHeight="1">
      <c r="A46" s="3" t="s">
        <v>16</v>
      </c>
      <c r="B46" s="64">
        <v>274</v>
      </c>
      <c r="C46" s="64">
        <v>11</v>
      </c>
      <c r="D46" s="64">
        <v>4</v>
      </c>
      <c r="E46" s="64">
        <v>21</v>
      </c>
      <c r="F46" s="64">
        <v>31</v>
      </c>
      <c r="G46" s="63" t="s">
        <v>101</v>
      </c>
      <c r="H46" s="64">
        <v>36</v>
      </c>
      <c r="I46" s="64">
        <v>15</v>
      </c>
      <c r="J46" s="63">
        <v>50</v>
      </c>
      <c r="K46" s="64">
        <v>22</v>
      </c>
      <c r="L46" s="125">
        <v>36</v>
      </c>
      <c r="M46" s="1">
        <v>4</v>
      </c>
      <c r="N46" s="1">
        <v>10</v>
      </c>
      <c r="O46" s="1">
        <v>20</v>
      </c>
      <c r="P46" s="123">
        <v>14</v>
      </c>
      <c r="Q46" s="5" t="s">
        <v>16</v>
      </c>
      <c r="R46" s="139"/>
    </row>
    <row r="47" spans="1:18" s="1" customFormat="1" ht="12" customHeight="1">
      <c r="A47" s="3"/>
      <c r="B47" s="64"/>
      <c r="C47" s="64"/>
      <c r="D47" s="64"/>
      <c r="E47" s="64"/>
      <c r="F47" s="64"/>
      <c r="G47" s="64"/>
      <c r="H47" s="64"/>
      <c r="I47" s="64"/>
      <c r="J47" s="64"/>
      <c r="K47" s="64"/>
      <c r="L47" s="125"/>
      <c r="P47" s="123"/>
      <c r="Q47" s="5"/>
      <c r="R47" s="139"/>
    </row>
    <row r="48" spans="1:18" s="68" customFormat="1" ht="12" customHeight="1">
      <c r="A48" s="4" t="s">
        <v>215</v>
      </c>
      <c r="B48" s="67">
        <v>2742</v>
      </c>
      <c r="C48" s="67">
        <v>166</v>
      </c>
      <c r="D48" s="67">
        <v>21</v>
      </c>
      <c r="E48" s="67">
        <v>237</v>
      </c>
      <c r="F48" s="67">
        <v>219</v>
      </c>
      <c r="G48" s="67">
        <v>95</v>
      </c>
      <c r="H48" s="67">
        <v>273</v>
      </c>
      <c r="I48" s="67">
        <v>191</v>
      </c>
      <c r="J48" s="69">
        <v>517</v>
      </c>
      <c r="K48" s="67">
        <v>242</v>
      </c>
      <c r="L48" s="23">
        <v>78</v>
      </c>
      <c r="M48" s="68">
        <v>81</v>
      </c>
      <c r="N48" s="68">
        <v>163</v>
      </c>
      <c r="O48" s="68">
        <v>296</v>
      </c>
      <c r="P48" s="124">
        <v>163</v>
      </c>
      <c r="Q48" s="6" t="s">
        <v>215</v>
      </c>
      <c r="R48" s="143"/>
    </row>
    <row r="49" spans="1:18" s="1" customFormat="1" ht="12" customHeight="1">
      <c r="A49" s="3" t="s">
        <v>11</v>
      </c>
      <c r="B49" s="64">
        <v>197</v>
      </c>
      <c r="C49" s="64">
        <v>18</v>
      </c>
      <c r="D49" s="63">
        <v>3</v>
      </c>
      <c r="E49" s="64">
        <v>20</v>
      </c>
      <c r="F49" s="63">
        <v>16</v>
      </c>
      <c r="G49" s="63" t="s">
        <v>101</v>
      </c>
      <c r="H49" s="63" t="s">
        <v>101</v>
      </c>
      <c r="I49" s="63">
        <v>46</v>
      </c>
      <c r="J49" s="63">
        <v>33</v>
      </c>
      <c r="K49" s="63">
        <v>10</v>
      </c>
      <c r="L49" s="63" t="s">
        <v>101</v>
      </c>
      <c r="M49" s="1">
        <v>6</v>
      </c>
      <c r="N49" s="1">
        <v>10</v>
      </c>
      <c r="O49" s="1">
        <v>24</v>
      </c>
      <c r="P49" s="123">
        <v>11</v>
      </c>
      <c r="Q49" s="5" t="s">
        <v>11</v>
      </c>
      <c r="R49" s="143"/>
    </row>
    <row r="50" spans="1:18" s="1" customFormat="1" ht="12" customHeight="1">
      <c r="A50" s="3" t="s">
        <v>12</v>
      </c>
      <c r="B50" s="64">
        <v>246</v>
      </c>
      <c r="C50" s="64">
        <v>26</v>
      </c>
      <c r="D50" s="63" t="s">
        <v>101</v>
      </c>
      <c r="E50" s="64">
        <v>28</v>
      </c>
      <c r="F50" s="64">
        <v>28</v>
      </c>
      <c r="G50" s="63">
        <v>7</v>
      </c>
      <c r="H50" s="63">
        <v>2</v>
      </c>
      <c r="I50" s="63">
        <v>19</v>
      </c>
      <c r="J50" s="63">
        <v>46</v>
      </c>
      <c r="K50" s="63">
        <v>16</v>
      </c>
      <c r="L50" s="63" t="s">
        <v>101</v>
      </c>
      <c r="M50" s="1">
        <v>9</v>
      </c>
      <c r="N50" s="1">
        <v>19</v>
      </c>
      <c r="O50" s="1">
        <v>31</v>
      </c>
      <c r="P50" s="123">
        <v>15</v>
      </c>
      <c r="Q50" s="5" t="s">
        <v>12</v>
      </c>
      <c r="R50" s="143"/>
    </row>
    <row r="51" spans="1:18" s="1" customFormat="1" ht="12" customHeight="1">
      <c r="A51" s="3" t="s">
        <v>13</v>
      </c>
      <c r="B51" s="64">
        <v>524</v>
      </c>
      <c r="C51" s="64">
        <v>33</v>
      </c>
      <c r="D51" s="63">
        <v>3</v>
      </c>
      <c r="E51" s="64">
        <v>45</v>
      </c>
      <c r="F51" s="64">
        <v>34</v>
      </c>
      <c r="G51" s="63">
        <v>44</v>
      </c>
      <c r="H51" s="64">
        <v>14</v>
      </c>
      <c r="I51" s="64">
        <v>36</v>
      </c>
      <c r="J51" s="63">
        <v>103</v>
      </c>
      <c r="K51" s="63">
        <v>56</v>
      </c>
      <c r="L51" s="63" t="s">
        <v>101</v>
      </c>
      <c r="M51" s="1">
        <v>22</v>
      </c>
      <c r="N51" s="1">
        <v>31</v>
      </c>
      <c r="O51" s="1">
        <v>70</v>
      </c>
      <c r="P51" s="123">
        <v>33</v>
      </c>
      <c r="Q51" s="5" t="s">
        <v>13</v>
      </c>
      <c r="R51" s="143"/>
    </row>
    <row r="52" spans="1:18" s="1" customFormat="1" ht="12" customHeight="1">
      <c r="A52" s="3" t="s">
        <v>15</v>
      </c>
      <c r="B52" s="64">
        <v>666</v>
      </c>
      <c r="C52" s="64">
        <v>37</v>
      </c>
      <c r="D52" s="64">
        <v>5</v>
      </c>
      <c r="E52" s="64">
        <v>49</v>
      </c>
      <c r="F52" s="64">
        <v>38</v>
      </c>
      <c r="G52" s="63">
        <v>35</v>
      </c>
      <c r="H52" s="63">
        <v>86</v>
      </c>
      <c r="I52" s="64">
        <v>30</v>
      </c>
      <c r="J52" s="63">
        <v>106</v>
      </c>
      <c r="K52" s="63">
        <v>69</v>
      </c>
      <c r="L52" s="125">
        <v>7</v>
      </c>
      <c r="M52" s="1">
        <v>16</v>
      </c>
      <c r="N52" s="1">
        <v>54</v>
      </c>
      <c r="O52" s="1">
        <v>89</v>
      </c>
      <c r="P52" s="123">
        <v>45</v>
      </c>
      <c r="Q52" s="5" t="s">
        <v>15</v>
      </c>
      <c r="R52" s="143"/>
    </row>
    <row r="53" spans="1:18" s="1" customFormat="1" ht="12" customHeight="1">
      <c r="A53" s="3" t="s">
        <v>17</v>
      </c>
      <c r="B53" s="64">
        <v>640</v>
      </c>
      <c r="C53" s="64">
        <v>32</v>
      </c>
      <c r="D53" s="63">
        <v>5</v>
      </c>
      <c r="E53" s="64">
        <v>60</v>
      </c>
      <c r="F53" s="64">
        <v>45</v>
      </c>
      <c r="G53" s="64">
        <v>9</v>
      </c>
      <c r="H53" s="64">
        <v>108</v>
      </c>
      <c r="I53" s="64">
        <v>30</v>
      </c>
      <c r="J53" s="63">
        <v>136</v>
      </c>
      <c r="K53" s="63">
        <v>55</v>
      </c>
      <c r="L53" s="125">
        <v>23</v>
      </c>
      <c r="M53" s="1">
        <v>22</v>
      </c>
      <c r="N53" s="1">
        <v>27</v>
      </c>
      <c r="O53" s="1">
        <v>50</v>
      </c>
      <c r="P53" s="123">
        <v>38</v>
      </c>
      <c r="Q53" s="5" t="s">
        <v>17</v>
      </c>
      <c r="R53" s="143"/>
    </row>
    <row r="54" spans="1:18" s="1" customFormat="1" ht="12" customHeight="1">
      <c r="A54" s="3" t="s">
        <v>16</v>
      </c>
      <c r="B54" s="64">
        <v>469</v>
      </c>
      <c r="C54" s="64">
        <v>20</v>
      </c>
      <c r="D54" s="64">
        <v>5</v>
      </c>
      <c r="E54" s="64">
        <v>35</v>
      </c>
      <c r="F54" s="64">
        <v>58</v>
      </c>
      <c r="G54" s="63" t="s">
        <v>101</v>
      </c>
      <c r="H54" s="64">
        <v>63</v>
      </c>
      <c r="I54" s="64">
        <v>30</v>
      </c>
      <c r="J54" s="63">
        <v>93</v>
      </c>
      <c r="K54" s="64">
        <v>36</v>
      </c>
      <c r="L54" s="125">
        <v>48</v>
      </c>
      <c r="M54" s="1">
        <v>6</v>
      </c>
      <c r="N54" s="1">
        <v>22</v>
      </c>
      <c r="O54" s="1">
        <v>32</v>
      </c>
      <c r="P54" s="123">
        <v>21</v>
      </c>
      <c r="Q54" s="5" t="s">
        <v>16</v>
      </c>
      <c r="R54" s="143"/>
    </row>
    <row r="55" spans="1:18" s="1" customFormat="1" ht="12" customHeight="1">
      <c r="A55" s="21" t="s">
        <v>29</v>
      </c>
      <c r="B55" s="64"/>
      <c r="C55" s="64"/>
      <c r="D55" s="64"/>
      <c r="E55" s="64"/>
      <c r="F55" s="64"/>
      <c r="G55" s="64"/>
      <c r="H55" s="64"/>
      <c r="I55" s="64"/>
      <c r="J55" s="64"/>
      <c r="K55" s="64"/>
      <c r="L55" s="64"/>
      <c r="M55" s="5"/>
      <c r="R55" s="139"/>
    </row>
    <row r="56" spans="1:18" s="1" customFormat="1" ht="12" customHeight="1">
      <c r="A56" s="97" t="s">
        <v>169</v>
      </c>
      <c r="M56" s="13"/>
      <c r="R56" s="139"/>
    </row>
    <row r="57" spans="1:18" s="1" customFormat="1" ht="10.15" customHeight="1">
      <c r="A57" s="22" t="s">
        <v>170</v>
      </c>
      <c r="M57" s="18"/>
      <c r="R57" s="139"/>
    </row>
    <row r="58" spans="1:18" ht="19.350000000000001" customHeight="1">
      <c r="A58" s="181" t="s">
        <v>220</v>
      </c>
      <c r="B58" s="181"/>
      <c r="C58" s="181"/>
      <c r="D58" s="181"/>
      <c r="E58" s="181"/>
      <c r="F58" s="181"/>
      <c r="G58" s="181"/>
      <c r="H58" s="181"/>
      <c r="I58" s="134"/>
    </row>
  </sheetData>
  <mergeCells count="11">
    <mergeCell ref="A1:H1"/>
    <mergeCell ref="A3:A4"/>
    <mergeCell ref="B3:B4"/>
    <mergeCell ref="C3:H3"/>
    <mergeCell ref="I3:P3"/>
    <mergeCell ref="A58:H58"/>
    <mergeCell ref="Q3:Q4"/>
    <mergeCell ref="I6:P6"/>
    <mergeCell ref="B6:H6"/>
    <mergeCell ref="I31:P31"/>
    <mergeCell ref="B31:H31"/>
  </mergeCells>
  <hyperlinks>
    <hyperlink ref="A1:H1" location="Inhaltsverzeichnis!A25" display="Inhaltsverzeichnis!A25" xr:uid="{00000000-0004-0000-0700-000000000000}"/>
  </hyperlinks>
  <pageMargins left="0.59055118110236227" right="0.59055118110236227" top="0.78740157480314965" bottom="0.59055118110236227" header="0.31496062992125984" footer="0.23622047244094491"/>
  <pageSetup paperSize="9" firstPageNumber="10" orientation="portrait" useFirstPageNumber="1" r:id="rId1"/>
  <headerFooter>
    <oddHeader>&amp;C&amp;"Arial,Standard"&amp;8– &amp;P –</oddHeader>
    <oddFooter>&amp;C&amp;"Arial,Standard"&amp;7&amp;K000000 Amt für Statistik Berlin-Brandenburg — SB K V 10 - j / 21 –  Brandenburg  &amp;G</oddFooter>
  </headerFooter>
  <colBreaks count="1" manualBreakCount="1">
    <brk id="8" max="1048575" man="1"/>
  </col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3"/>
  <sheetViews>
    <sheetView zoomScaleNormal="100" workbookViewId="0">
      <pane xSplit="1" ySplit="4" topLeftCell="B5" activePane="bottomRight" state="frozen"/>
      <selection activeCell="A14" sqref="A14"/>
      <selection pane="topRight" activeCell="A14" sqref="A14"/>
      <selection pane="bottomLeft" activeCell="A14" sqref="A14"/>
      <selection pane="bottomRight" activeCell="B5" sqref="B5"/>
    </sheetView>
  </sheetViews>
  <sheetFormatPr baseColWidth="10" defaultColWidth="11.5703125" defaultRowHeight="11.25"/>
  <cols>
    <col min="1" max="1" width="15.7109375" style="1" customWidth="1"/>
    <col min="2" max="3" width="13.7109375" style="1" customWidth="1"/>
    <col min="4" max="4" width="15.7109375" style="1" customWidth="1"/>
    <col min="5" max="5" width="16.28515625" style="1" customWidth="1"/>
    <col min="6" max="6" width="16.7109375" style="1" customWidth="1"/>
    <col min="7" max="10" width="17.7109375" style="1" customWidth="1"/>
    <col min="11" max="11" width="15.7109375" style="1" customWidth="1"/>
    <col min="12" max="12" width="11.5703125" style="139"/>
    <col min="13" max="16384" width="11.5703125" style="1"/>
  </cols>
  <sheetData>
    <row r="1" spans="1:12" ht="24" customHeight="1">
      <c r="A1" s="167" t="s">
        <v>234</v>
      </c>
      <c r="B1" s="167"/>
      <c r="C1" s="167"/>
      <c r="D1" s="167"/>
      <c r="E1" s="167"/>
      <c r="F1" s="167"/>
      <c r="G1" s="20"/>
      <c r="H1" s="20"/>
      <c r="I1" s="20"/>
    </row>
    <row r="2" spans="1:12" ht="12" customHeight="1"/>
    <row r="3" spans="1:12" ht="12" customHeight="1">
      <c r="A3" s="177" t="s">
        <v>179</v>
      </c>
      <c r="B3" s="173" t="s">
        <v>0</v>
      </c>
      <c r="C3" s="173" t="s">
        <v>173</v>
      </c>
      <c r="D3" s="183" t="s">
        <v>55</v>
      </c>
      <c r="E3" s="170"/>
      <c r="F3" s="170"/>
      <c r="G3" s="171" t="s">
        <v>54</v>
      </c>
      <c r="H3" s="171"/>
      <c r="I3" s="171"/>
      <c r="J3" s="172"/>
      <c r="K3" s="176" t="s">
        <v>179</v>
      </c>
    </row>
    <row r="4" spans="1:12" ht="45.95" customHeight="1">
      <c r="A4" s="177"/>
      <c r="B4" s="173"/>
      <c r="C4" s="173"/>
      <c r="D4" s="8" t="s">
        <v>50</v>
      </c>
      <c r="E4" s="8" t="s">
        <v>162</v>
      </c>
      <c r="F4" s="9" t="s">
        <v>65</v>
      </c>
      <c r="G4" s="7" t="s">
        <v>64</v>
      </c>
      <c r="H4" s="7" t="s">
        <v>53</v>
      </c>
      <c r="I4" s="8" t="s">
        <v>132</v>
      </c>
      <c r="J4" s="8" t="s">
        <v>161</v>
      </c>
      <c r="K4" s="176"/>
    </row>
    <row r="5" spans="1:12" ht="12" customHeight="1"/>
    <row r="6" spans="1:12" ht="10.9" customHeight="1">
      <c r="A6" s="3"/>
      <c r="B6" s="179" t="s">
        <v>61</v>
      </c>
      <c r="C6" s="179"/>
      <c r="D6" s="179"/>
      <c r="E6" s="179"/>
      <c r="F6" s="179"/>
      <c r="G6" s="179" t="s">
        <v>61</v>
      </c>
      <c r="H6" s="179"/>
      <c r="I6" s="179"/>
      <c r="J6" s="179"/>
      <c r="K6" s="13"/>
    </row>
    <row r="7" spans="1:12" ht="10.9" customHeight="1">
      <c r="A7" s="17" t="s">
        <v>11</v>
      </c>
      <c r="B7" s="64">
        <v>488</v>
      </c>
      <c r="C7" s="64">
        <v>494</v>
      </c>
      <c r="D7" s="64">
        <v>32</v>
      </c>
      <c r="E7" s="64">
        <v>7</v>
      </c>
      <c r="F7" s="64">
        <v>142</v>
      </c>
      <c r="G7" s="64">
        <v>8</v>
      </c>
      <c r="H7" s="63" t="s">
        <v>101</v>
      </c>
      <c r="I7" s="64">
        <v>9</v>
      </c>
      <c r="J7" s="65">
        <v>296</v>
      </c>
      <c r="K7" s="14" t="s">
        <v>11</v>
      </c>
    </row>
    <row r="8" spans="1:12" ht="10.9" customHeight="1">
      <c r="A8" s="17" t="s">
        <v>12</v>
      </c>
      <c r="B8" s="64">
        <v>864</v>
      </c>
      <c r="C8" s="64">
        <v>872</v>
      </c>
      <c r="D8" s="64">
        <v>63</v>
      </c>
      <c r="E8" s="64">
        <v>19</v>
      </c>
      <c r="F8" s="64">
        <v>218</v>
      </c>
      <c r="G8" s="64">
        <v>7</v>
      </c>
      <c r="H8" s="63" t="s">
        <v>101</v>
      </c>
      <c r="I8" s="64">
        <v>5</v>
      </c>
      <c r="J8" s="65">
        <v>560</v>
      </c>
      <c r="K8" s="14" t="s">
        <v>12</v>
      </c>
    </row>
    <row r="9" spans="1:12" ht="10.9" customHeight="1">
      <c r="A9" s="17" t="s">
        <v>13</v>
      </c>
      <c r="B9" s="64">
        <v>1476</v>
      </c>
      <c r="C9" s="64">
        <v>1482</v>
      </c>
      <c r="D9" s="64">
        <v>151</v>
      </c>
      <c r="E9" s="64">
        <v>10</v>
      </c>
      <c r="F9" s="64">
        <v>395</v>
      </c>
      <c r="G9" s="64">
        <v>12</v>
      </c>
      <c r="H9" s="63">
        <v>1</v>
      </c>
      <c r="I9" s="64">
        <v>7</v>
      </c>
      <c r="J9" s="65">
        <v>906</v>
      </c>
      <c r="K9" s="14" t="s">
        <v>13</v>
      </c>
    </row>
    <row r="10" spans="1:12" ht="10.9" customHeight="1">
      <c r="A10" s="17" t="s">
        <v>15</v>
      </c>
      <c r="B10" s="64">
        <v>1822</v>
      </c>
      <c r="C10" s="64">
        <v>1837</v>
      </c>
      <c r="D10" s="64">
        <v>135</v>
      </c>
      <c r="E10" s="63">
        <v>1</v>
      </c>
      <c r="F10" s="64">
        <v>478</v>
      </c>
      <c r="G10" s="64">
        <v>41</v>
      </c>
      <c r="H10" s="64">
        <v>15</v>
      </c>
      <c r="I10" s="64">
        <v>16</v>
      </c>
      <c r="J10" s="65">
        <v>1151</v>
      </c>
      <c r="K10" s="14" t="s">
        <v>15</v>
      </c>
    </row>
    <row r="11" spans="1:12" ht="10.9" customHeight="1">
      <c r="A11" s="17" t="s">
        <v>17</v>
      </c>
      <c r="B11" s="64">
        <v>1690</v>
      </c>
      <c r="C11" s="64">
        <v>1712</v>
      </c>
      <c r="D11" s="64">
        <v>109</v>
      </c>
      <c r="E11" s="63">
        <v>1</v>
      </c>
      <c r="F11" s="64">
        <v>389</v>
      </c>
      <c r="G11" s="64">
        <v>48</v>
      </c>
      <c r="H11" s="64">
        <v>30</v>
      </c>
      <c r="I11" s="64">
        <v>24</v>
      </c>
      <c r="J11" s="65">
        <v>1111</v>
      </c>
      <c r="K11" s="14" t="s">
        <v>17</v>
      </c>
    </row>
    <row r="12" spans="1:12" ht="10.9" customHeight="1">
      <c r="A12" s="17" t="s">
        <v>16</v>
      </c>
      <c r="B12" s="64">
        <v>1143</v>
      </c>
      <c r="C12" s="64">
        <v>1156</v>
      </c>
      <c r="D12" s="64">
        <v>99</v>
      </c>
      <c r="E12" s="63">
        <v>1</v>
      </c>
      <c r="F12" s="64">
        <v>186</v>
      </c>
      <c r="G12" s="64">
        <v>77</v>
      </c>
      <c r="H12" s="64">
        <v>8</v>
      </c>
      <c r="I12" s="64">
        <v>54</v>
      </c>
      <c r="J12" s="65">
        <v>731</v>
      </c>
      <c r="K12" s="14" t="s">
        <v>16</v>
      </c>
    </row>
    <row r="13" spans="1:12" s="68" customFormat="1" ht="10.9" customHeight="1">
      <c r="A13" s="11" t="s">
        <v>14</v>
      </c>
      <c r="B13" s="67">
        <v>7483</v>
      </c>
      <c r="C13" s="67">
        <v>7553</v>
      </c>
      <c r="D13" s="67">
        <v>589</v>
      </c>
      <c r="E13" s="67">
        <v>39</v>
      </c>
      <c r="F13" s="67">
        <v>1808</v>
      </c>
      <c r="G13" s="67">
        <v>193</v>
      </c>
      <c r="H13" s="67">
        <v>54</v>
      </c>
      <c r="I13" s="67">
        <v>115</v>
      </c>
      <c r="J13" s="66">
        <v>4755</v>
      </c>
      <c r="K13" s="15" t="s">
        <v>14</v>
      </c>
      <c r="L13" s="143"/>
    </row>
    <row r="14" spans="1:12" ht="10.9" customHeight="1">
      <c r="A14" s="130" t="s">
        <v>203</v>
      </c>
      <c r="B14" s="64">
        <v>3868</v>
      </c>
      <c r="C14" s="64">
        <v>3909</v>
      </c>
      <c r="D14" s="64">
        <v>313</v>
      </c>
      <c r="E14" s="64">
        <v>17</v>
      </c>
      <c r="F14" s="64">
        <v>972</v>
      </c>
      <c r="G14" s="64">
        <v>98</v>
      </c>
      <c r="H14" s="64">
        <v>38</v>
      </c>
      <c r="I14" s="64">
        <v>50</v>
      </c>
      <c r="J14" s="65">
        <v>2421</v>
      </c>
      <c r="K14" s="119" t="s">
        <v>203</v>
      </c>
    </row>
    <row r="15" spans="1:12" ht="10.9" customHeight="1">
      <c r="A15" s="76" t="s">
        <v>218</v>
      </c>
      <c r="B15" s="64">
        <v>3615</v>
      </c>
      <c r="C15" s="64">
        <v>3644</v>
      </c>
      <c r="D15" s="64">
        <v>276</v>
      </c>
      <c r="E15" s="64">
        <v>22</v>
      </c>
      <c r="F15" s="64">
        <v>836</v>
      </c>
      <c r="G15" s="64">
        <v>95</v>
      </c>
      <c r="H15" s="64">
        <v>16</v>
      </c>
      <c r="I15" s="64">
        <v>65</v>
      </c>
      <c r="J15" s="65">
        <v>2334</v>
      </c>
      <c r="K15" s="5" t="s">
        <v>218</v>
      </c>
    </row>
    <row r="16" spans="1:12" ht="10.9" customHeight="1">
      <c r="B16" s="64"/>
      <c r="C16" s="64"/>
      <c r="D16" s="64"/>
      <c r="E16" s="64"/>
      <c r="F16" s="64"/>
      <c r="G16" s="64"/>
      <c r="H16" s="64"/>
      <c r="I16" s="64"/>
      <c r="J16" s="64"/>
      <c r="K16" s="14"/>
    </row>
    <row r="17" spans="1:12" ht="10.9" customHeight="1">
      <c r="A17" s="3"/>
      <c r="B17" s="180" t="s">
        <v>62</v>
      </c>
      <c r="C17" s="180"/>
      <c r="D17" s="180"/>
      <c r="E17" s="180"/>
      <c r="F17" s="180"/>
      <c r="G17" s="180" t="s">
        <v>62</v>
      </c>
      <c r="H17" s="180"/>
      <c r="I17" s="180"/>
      <c r="J17" s="180"/>
      <c r="K17" s="13"/>
    </row>
    <row r="18" spans="1:12" ht="10.9" customHeight="1">
      <c r="A18" s="17" t="s">
        <v>11</v>
      </c>
      <c r="B18" s="64">
        <v>126</v>
      </c>
      <c r="C18" s="64">
        <v>130</v>
      </c>
      <c r="D18" s="63">
        <v>5</v>
      </c>
      <c r="E18" s="64">
        <v>3</v>
      </c>
      <c r="F18" s="64">
        <v>55</v>
      </c>
      <c r="G18" s="64">
        <v>6</v>
      </c>
      <c r="H18" s="63" t="s">
        <v>101</v>
      </c>
      <c r="I18" s="64">
        <v>7</v>
      </c>
      <c r="J18" s="65">
        <v>54</v>
      </c>
      <c r="K18" s="14" t="s">
        <v>11</v>
      </c>
    </row>
    <row r="19" spans="1:12" ht="10.9" customHeight="1">
      <c r="A19" s="17" t="s">
        <v>12</v>
      </c>
      <c r="B19" s="64">
        <v>136</v>
      </c>
      <c r="C19" s="64">
        <v>141</v>
      </c>
      <c r="D19" s="64">
        <v>8</v>
      </c>
      <c r="E19" s="64">
        <v>14</v>
      </c>
      <c r="F19" s="64">
        <v>60</v>
      </c>
      <c r="G19" s="63">
        <v>4</v>
      </c>
      <c r="H19" s="63" t="s">
        <v>101</v>
      </c>
      <c r="I19" s="64">
        <v>4</v>
      </c>
      <c r="J19" s="65">
        <v>51</v>
      </c>
      <c r="K19" s="14" t="s">
        <v>12</v>
      </c>
    </row>
    <row r="20" spans="1:12" ht="10.9" customHeight="1">
      <c r="A20" s="17" t="s">
        <v>13</v>
      </c>
      <c r="B20" s="64">
        <v>250</v>
      </c>
      <c r="C20" s="64">
        <v>252</v>
      </c>
      <c r="D20" s="64">
        <v>21</v>
      </c>
      <c r="E20" s="64">
        <v>6</v>
      </c>
      <c r="F20" s="64">
        <v>101</v>
      </c>
      <c r="G20" s="64">
        <v>2</v>
      </c>
      <c r="H20" s="63" t="s">
        <v>101</v>
      </c>
      <c r="I20" s="64">
        <v>6</v>
      </c>
      <c r="J20" s="65">
        <v>116</v>
      </c>
      <c r="K20" s="14" t="s">
        <v>13</v>
      </c>
    </row>
    <row r="21" spans="1:12" ht="10.9" customHeight="1">
      <c r="A21" s="17" t="s">
        <v>15</v>
      </c>
      <c r="B21" s="64">
        <v>326</v>
      </c>
      <c r="C21" s="64">
        <v>329</v>
      </c>
      <c r="D21" s="64">
        <v>16</v>
      </c>
      <c r="E21" s="63" t="s">
        <v>101</v>
      </c>
      <c r="F21" s="64">
        <v>134</v>
      </c>
      <c r="G21" s="64">
        <v>9</v>
      </c>
      <c r="H21" s="63">
        <v>4</v>
      </c>
      <c r="I21" s="64">
        <v>10</v>
      </c>
      <c r="J21" s="65">
        <v>156</v>
      </c>
      <c r="K21" s="14" t="s">
        <v>15</v>
      </c>
    </row>
    <row r="22" spans="1:12" ht="10.9" customHeight="1">
      <c r="A22" s="17" t="s">
        <v>17</v>
      </c>
      <c r="B22" s="64">
        <v>323</v>
      </c>
      <c r="C22" s="64">
        <v>326</v>
      </c>
      <c r="D22" s="64">
        <v>19</v>
      </c>
      <c r="E22" s="63" t="s">
        <v>101</v>
      </c>
      <c r="F22" s="64">
        <v>113</v>
      </c>
      <c r="G22" s="64">
        <v>14</v>
      </c>
      <c r="H22" s="64">
        <v>5</v>
      </c>
      <c r="I22" s="64">
        <v>14</v>
      </c>
      <c r="J22" s="65">
        <v>161</v>
      </c>
      <c r="K22" s="14" t="s">
        <v>17</v>
      </c>
    </row>
    <row r="23" spans="1:12" ht="10.9" customHeight="1">
      <c r="A23" s="17" t="s">
        <v>16</v>
      </c>
      <c r="B23" s="64">
        <v>260</v>
      </c>
      <c r="C23" s="64">
        <v>261</v>
      </c>
      <c r="D23" s="64">
        <v>22</v>
      </c>
      <c r="E23" s="63" t="s">
        <v>101</v>
      </c>
      <c r="F23" s="64">
        <v>49</v>
      </c>
      <c r="G23" s="64">
        <v>33</v>
      </c>
      <c r="H23" s="63">
        <v>1</v>
      </c>
      <c r="I23" s="64">
        <v>28</v>
      </c>
      <c r="J23" s="65">
        <v>128</v>
      </c>
      <c r="K23" s="14" t="s">
        <v>16</v>
      </c>
    </row>
    <row r="24" spans="1:12" s="68" customFormat="1" ht="10.9" customHeight="1">
      <c r="A24" s="11" t="s">
        <v>215</v>
      </c>
      <c r="B24" s="67">
        <v>1421</v>
      </c>
      <c r="C24" s="67">
        <v>1439</v>
      </c>
      <c r="D24" s="67">
        <v>91</v>
      </c>
      <c r="E24" s="67">
        <v>23</v>
      </c>
      <c r="F24" s="67">
        <v>512</v>
      </c>
      <c r="G24" s="67">
        <v>68</v>
      </c>
      <c r="H24" s="67">
        <v>10</v>
      </c>
      <c r="I24" s="67">
        <v>69</v>
      </c>
      <c r="J24" s="66">
        <v>666</v>
      </c>
      <c r="K24" s="15" t="s">
        <v>215</v>
      </c>
      <c r="L24" s="143"/>
    </row>
    <row r="25" spans="1:12" ht="10.9" customHeight="1">
      <c r="A25" s="130" t="s">
        <v>203</v>
      </c>
      <c r="B25" s="64">
        <v>722</v>
      </c>
      <c r="C25" s="64">
        <v>732</v>
      </c>
      <c r="D25" s="64">
        <v>47</v>
      </c>
      <c r="E25" s="64">
        <v>11</v>
      </c>
      <c r="F25" s="64">
        <v>264</v>
      </c>
      <c r="G25" s="64">
        <v>35</v>
      </c>
      <c r="H25" s="64">
        <v>9</v>
      </c>
      <c r="I25" s="64">
        <v>30</v>
      </c>
      <c r="J25" s="65">
        <v>336</v>
      </c>
      <c r="K25" s="119" t="s">
        <v>203</v>
      </c>
    </row>
    <row r="26" spans="1:12" ht="10.9" customHeight="1">
      <c r="A26" s="76" t="s">
        <v>218</v>
      </c>
      <c r="B26" s="64">
        <v>699</v>
      </c>
      <c r="C26" s="64">
        <v>707</v>
      </c>
      <c r="D26" s="64">
        <v>44</v>
      </c>
      <c r="E26" s="64">
        <v>12</v>
      </c>
      <c r="F26" s="64">
        <v>248</v>
      </c>
      <c r="G26" s="64">
        <v>33</v>
      </c>
      <c r="H26" s="63">
        <v>1</v>
      </c>
      <c r="I26" s="64">
        <v>39</v>
      </c>
      <c r="J26" s="65">
        <v>330</v>
      </c>
      <c r="K26" s="5" t="s">
        <v>218</v>
      </c>
    </row>
    <row r="27" spans="1:12" ht="10.9" customHeight="1">
      <c r="B27" s="64"/>
      <c r="C27" s="64"/>
      <c r="D27" s="64"/>
      <c r="E27" s="64"/>
      <c r="F27" s="64"/>
      <c r="G27" s="64"/>
      <c r="H27" s="64"/>
      <c r="I27" s="64"/>
      <c r="J27" s="64"/>
      <c r="K27" s="14"/>
    </row>
    <row r="28" spans="1:12" ht="10.9" customHeight="1">
      <c r="A28" s="3"/>
      <c r="B28" s="180" t="s">
        <v>63</v>
      </c>
      <c r="C28" s="180"/>
      <c r="D28" s="180"/>
      <c r="E28" s="180"/>
      <c r="F28" s="180"/>
      <c r="G28" s="180" t="s">
        <v>63</v>
      </c>
      <c r="H28" s="180"/>
      <c r="I28" s="180"/>
      <c r="J28" s="180"/>
      <c r="K28" s="13"/>
    </row>
    <row r="29" spans="1:12" ht="10.9" customHeight="1">
      <c r="A29" s="17" t="s">
        <v>11</v>
      </c>
      <c r="B29" s="64">
        <v>71</v>
      </c>
      <c r="C29" s="64">
        <v>73</v>
      </c>
      <c r="D29" s="64">
        <v>10</v>
      </c>
      <c r="E29" s="63">
        <v>1</v>
      </c>
      <c r="F29" s="64">
        <v>27</v>
      </c>
      <c r="G29" s="63">
        <v>2</v>
      </c>
      <c r="H29" s="63" t="s">
        <v>101</v>
      </c>
      <c r="I29" s="63">
        <v>1</v>
      </c>
      <c r="J29" s="65">
        <v>32</v>
      </c>
      <c r="K29" s="14" t="s">
        <v>11</v>
      </c>
    </row>
    <row r="30" spans="1:12" ht="10.9" customHeight="1">
      <c r="A30" s="17" t="s">
        <v>12</v>
      </c>
      <c r="B30" s="64">
        <v>110</v>
      </c>
      <c r="C30" s="64">
        <v>111</v>
      </c>
      <c r="D30" s="64">
        <v>15</v>
      </c>
      <c r="E30" s="63">
        <v>4</v>
      </c>
      <c r="F30" s="64">
        <v>42</v>
      </c>
      <c r="G30" s="63" t="s">
        <v>101</v>
      </c>
      <c r="H30" s="63" t="s">
        <v>101</v>
      </c>
      <c r="I30" s="63" t="s">
        <v>101</v>
      </c>
      <c r="J30" s="65">
        <v>50</v>
      </c>
      <c r="K30" s="14" t="s">
        <v>12</v>
      </c>
    </row>
    <row r="31" spans="1:12" ht="10.9" customHeight="1">
      <c r="A31" s="17" t="s">
        <v>13</v>
      </c>
      <c r="B31" s="64">
        <v>274</v>
      </c>
      <c r="C31" s="64">
        <v>275</v>
      </c>
      <c r="D31" s="64">
        <v>37</v>
      </c>
      <c r="E31" s="63">
        <v>2</v>
      </c>
      <c r="F31" s="64">
        <v>111</v>
      </c>
      <c r="G31" s="63">
        <v>1</v>
      </c>
      <c r="H31" s="63">
        <v>1</v>
      </c>
      <c r="I31" s="63">
        <v>1</v>
      </c>
      <c r="J31" s="65">
        <v>122</v>
      </c>
      <c r="K31" s="14" t="s">
        <v>13</v>
      </c>
    </row>
    <row r="32" spans="1:12" ht="10.9" customHeight="1">
      <c r="A32" s="17" t="s">
        <v>15</v>
      </c>
      <c r="B32" s="64">
        <v>340</v>
      </c>
      <c r="C32" s="64">
        <v>344</v>
      </c>
      <c r="D32" s="64">
        <v>45</v>
      </c>
      <c r="E32" s="63">
        <v>1</v>
      </c>
      <c r="F32" s="64">
        <v>115</v>
      </c>
      <c r="G32" s="64">
        <v>8</v>
      </c>
      <c r="H32" s="63">
        <v>3</v>
      </c>
      <c r="I32" s="64">
        <v>4</v>
      </c>
      <c r="J32" s="65">
        <v>168</v>
      </c>
      <c r="K32" s="14" t="s">
        <v>15</v>
      </c>
    </row>
    <row r="33" spans="1:12" ht="10.9" customHeight="1">
      <c r="A33" s="17" t="s">
        <v>17</v>
      </c>
      <c r="B33" s="64">
        <v>317</v>
      </c>
      <c r="C33" s="64">
        <v>326</v>
      </c>
      <c r="D33" s="64">
        <v>27</v>
      </c>
      <c r="E33" s="63">
        <v>1</v>
      </c>
      <c r="F33" s="64">
        <v>103</v>
      </c>
      <c r="G33" s="64">
        <v>7</v>
      </c>
      <c r="H33" s="63">
        <v>8</v>
      </c>
      <c r="I33" s="64">
        <v>3</v>
      </c>
      <c r="J33" s="65">
        <v>177</v>
      </c>
      <c r="K33" s="14" t="s">
        <v>17</v>
      </c>
    </row>
    <row r="34" spans="1:12" ht="10.9" customHeight="1">
      <c r="A34" s="17" t="s">
        <v>16</v>
      </c>
      <c r="B34" s="64">
        <v>209</v>
      </c>
      <c r="C34" s="64">
        <v>215</v>
      </c>
      <c r="D34" s="64">
        <v>24</v>
      </c>
      <c r="E34" s="63" t="s">
        <v>101</v>
      </c>
      <c r="F34" s="64">
        <v>55</v>
      </c>
      <c r="G34" s="64">
        <v>18</v>
      </c>
      <c r="H34" s="63">
        <v>3</v>
      </c>
      <c r="I34" s="64">
        <v>11</v>
      </c>
      <c r="J34" s="65">
        <v>104</v>
      </c>
      <c r="K34" s="14" t="s">
        <v>16</v>
      </c>
    </row>
    <row r="35" spans="1:12" s="68" customFormat="1" ht="10.9" customHeight="1">
      <c r="A35" s="11" t="s">
        <v>215</v>
      </c>
      <c r="B35" s="67">
        <v>1321</v>
      </c>
      <c r="C35" s="67">
        <v>1344</v>
      </c>
      <c r="D35" s="67">
        <v>158</v>
      </c>
      <c r="E35" s="67">
        <v>9</v>
      </c>
      <c r="F35" s="67">
        <v>453</v>
      </c>
      <c r="G35" s="67">
        <v>36</v>
      </c>
      <c r="H35" s="69">
        <v>15</v>
      </c>
      <c r="I35" s="67">
        <v>20</v>
      </c>
      <c r="J35" s="66">
        <v>653</v>
      </c>
      <c r="K35" s="15" t="s">
        <v>215</v>
      </c>
      <c r="L35" s="139"/>
    </row>
    <row r="36" spans="1:12" ht="10.9" customHeight="1">
      <c r="A36" s="130" t="s">
        <v>203</v>
      </c>
      <c r="B36" s="64">
        <v>667</v>
      </c>
      <c r="C36" s="64">
        <v>679</v>
      </c>
      <c r="D36" s="64">
        <v>84</v>
      </c>
      <c r="E36" s="63">
        <v>5</v>
      </c>
      <c r="F36" s="64">
        <v>238</v>
      </c>
      <c r="G36" s="64">
        <v>15</v>
      </c>
      <c r="H36" s="63">
        <v>8</v>
      </c>
      <c r="I36" s="64">
        <v>10</v>
      </c>
      <c r="J36" s="65">
        <v>319</v>
      </c>
      <c r="K36" s="119" t="s">
        <v>203</v>
      </c>
    </row>
    <row r="37" spans="1:12" ht="10.9" customHeight="1">
      <c r="A37" s="76" t="s">
        <v>218</v>
      </c>
      <c r="B37" s="64">
        <v>654</v>
      </c>
      <c r="C37" s="64">
        <v>665</v>
      </c>
      <c r="D37" s="64">
        <v>74</v>
      </c>
      <c r="E37" s="64">
        <v>4</v>
      </c>
      <c r="F37" s="64">
        <v>215</v>
      </c>
      <c r="G37" s="64">
        <v>21</v>
      </c>
      <c r="H37" s="63">
        <v>7</v>
      </c>
      <c r="I37" s="64">
        <v>10</v>
      </c>
      <c r="J37" s="65">
        <v>334</v>
      </c>
      <c r="K37" s="5" t="s">
        <v>218</v>
      </c>
    </row>
    <row r="38" spans="1:12" ht="10.9" customHeight="1">
      <c r="B38" s="64"/>
      <c r="C38" s="64"/>
      <c r="D38" s="64"/>
      <c r="E38" s="64"/>
      <c r="F38" s="64"/>
      <c r="G38" s="64"/>
      <c r="H38" s="64"/>
      <c r="I38" s="64"/>
      <c r="J38" s="64"/>
      <c r="K38" s="14"/>
    </row>
    <row r="39" spans="1:12" ht="19.899999999999999" customHeight="1">
      <c r="A39" s="3"/>
      <c r="B39" s="185" t="s">
        <v>180</v>
      </c>
      <c r="C39" s="180"/>
      <c r="D39" s="180"/>
      <c r="E39" s="180"/>
      <c r="F39" s="180"/>
      <c r="G39" s="185" t="s">
        <v>180</v>
      </c>
      <c r="H39" s="180"/>
      <c r="I39" s="180"/>
      <c r="J39" s="180"/>
      <c r="K39" s="13"/>
    </row>
    <row r="40" spans="1:12" ht="10.9" customHeight="1">
      <c r="A40" s="17" t="s">
        <v>11</v>
      </c>
      <c r="B40" s="64">
        <v>166</v>
      </c>
      <c r="C40" s="64">
        <v>166</v>
      </c>
      <c r="D40" s="64">
        <v>13</v>
      </c>
      <c r="E40" s="63">
        <v>3</v>
      </c>
      <c r="F40" s="64">
        <v>50</v>
      </c>
      <c r="G40" s="63" t="s">
        <v>101</v>
      </c>
      <c r="H40" s="63" t="s">
        <v>101</v>
      </c>
      <c r="I40" s="63">
        <v>1</v>
      </c>
      <c r="J40" s="65">
        <v>99</v>
      </c>
      <c r="K40" s="14" t="s">
        <v>11</v>
      </c>
    </row>
    <row r="41" spans="1:12" ht="10.9" customHeight="1">
      <c r="A41" s="17" t="s">
        <v>12</v>
      </c>
      <c r="B41" s="64">
        <v>334</v>
      </c>
      <c r="C41" s="64">
        <v>336</v>
      </c>
      <c r="D41" s="64">
        <v>30</v>
      </c>
      <c r="E41" s="64">
        <v>1</v>
      </c>
      <c r="F41" s="64">
        <v>98</v>
      </c>
      <c r="G41" s="63">
        <v>2</v>
      </c>
      <c r="H41" s="63" t="s">
        <v>101</v>
      </c>
      <c r="I41" s="63">
        <v>1</v>
      </c>
      <c r="J41" s="65">
        <v>204</v>
      </c>
      <c r="K41" s="14" t="s">
        <v>12</v>
      </c>
    </row>
    <row r="42" spans="1:12" ht="10.9" customHeight="1">
      <c r="A42" s="17" t="s">
        <v>13</v>
      </c>
      <c r="B42" s="64">
        <v>487</v>
      </c>
      <c r="C42" s="64">
        <v>489</v>
      </c>
      <c r="D42" s="64">
        <v>64</v>
      </c>
      <c r="E42" s="63">
        <v>2</v>
      </c>
      <c r="F42" s="64">
        <v>156</v>
      </c>
      <c r="G42" s="64">
        <v>5</v>
      </c>
      <c r="H42" s="63" t="s">
        <v>101</v>
      </c>
      <c r="I42" s="63" t="s">
        <v>101</v>
      </c>
      <c r="J42" s="65">
        <v>262</v>
      </c>
      <c r="K42" s="14" t="s">
        <v>13</v>
      </c>
    </row>
    <row r="43" spans="1:12" ht="10.9" customHeight="1">
      <c r="A43" s="17" t="s">
        <v>15</v>
      </c>
      <c r="B43" s="64">
        <v>601</v>
      </c>
      <c r="C43" s="64">
        <v>608</v>
      </c>
      <c r="D43" s="64">
        <v>53</v>
      </c>
      <c r="E43" s="63" t="s">
        <v>101</v>
      </c>
      <c r="F43" s="64">
        <v>204</v>
      </c>
      <c r="G43" s="64">
        <v>15</v>
      </c>
      <c r="H43" s="64">
        <v>5</v>
      </c>
      <c r="I43" s="64">
        <v>2</v>
      </c>
      <c r="J43" s="65">
        <v>329</v>
      </c>
      <c r="K43" s="14" t="s">
        <v>15</v>
      </c>
    </row>
    <row r="44" spans="1:12" ht="10.9" customHeight="1">
      <c r="A44" s="17" t="s">
        <v>17</v>
      </c>
      <c r="B44" s="64">
        <v>545</v>
      </c>
      <c r="C44" s="64">
        <v>554</v>
      </c>
      <c r="D44" s="64">
        <v>46</v>
      </c>
      <c r="E44" s="63" t="s">
        <v>101</v>
      </c>
      <c r="F44" s="64">
        <v>148</v>
      </c>
      <c r="G44" s="64">
        <v>20</v>
      </c>
      <c r="H44" s="64">
        <v>14</v>
      </c>
      <c r="I44" s="64">
        <v>5</v>
      </c>
      <c r="J44" s="65">
        <v>321</v>
      </c>
      <c r="K44" s="14" t="s">
        <v>17</v>
      </c>
    </row>
    <row r="45" spans="1:12" ht="10.9" customHeight="1">
      <c r="A45" s="17" t="s">
        <v>16</v>
      </c>
      <c r="B45" s="64">
        <v>353</v>
      </c>
      <c r="C45" s="64">
        <v>356</v>
      </c>
      <c r="D45" s="64">
        <v>38</v>
      </c>
      <c r="E45" s="63">
        <v>1</v>
      </c>
      <c r="F45" s="64">
        <v>71</v>
      </c>
      <c r="G45" s="64">
        <v>15</v>
      </c>
      <c r="H45" s="64">
        <v>2</v>
      </c>
      <c r="I45" s="64">
        <v>12</v>
      </c>
      <c r="J45" s="65">
        <v>217</v>
      </c>
      <c r="K45" s="14" t="s">
        <v>16</v>
      </c>
    </row>
    <row r="46" spans="1:12" s="68" customFormat="1" ht="10.9" customHeight="1">
      <c r="A46" s="11" t="s">
        <v>215</v>
      </c>
      <c r="B46" s="67">
        <v>2486</v>
      </c>
      <c r="C46" s="67">
        <v>2509</v>
      </c>
      <c r="D46" s="67">
        <v>244</v>
      </c>
      <c r="E46" s="67">
        <v>7</v>
      </c>
      <c r="F46" s="67">
        <v>727</v>
      </c>
      <c r="G46" s="67">
        <v>57</v>
      </c>
      <c r="H46" s="67">
        <v>21</v>
      </c>
      <c r="I46" s="67">
        <v>21</v>
      </c>
      <c r="J46" s="66">
        <v>1432</v>
      </c>
      <c r="K46" s="15" t="s">
        <v>215</v>
      </c>
      <c r="L46" s="139"/>
    </row>
    <row r="47" spans="1:12" ht="10.9" customHeight="1">
      <c r="A47" s="130" t="s">
        <v>203</v>
      </c>
      <c r="B47" s="64">
        <v>1309</v>
      </c>
      <c r="C47" s="64">
        <v>1325</v>
      </c>
      <c r="D47" s="64">
        <v>119</v>
      </c>
      <c r="E47" s="63">
        <v>1</v>
      </c>
      <c r="F47" s="64">
        <v>406</v>
      </c>
      <c r="G47" s="64">
        <v>32</v>
      </c>
      <c r="H47" s="64">
        <v>16</v>
      </c>
      <c r="I47" s="64">
        <v>9</v>
      </c>
      <c r="J47" s="65">
        <v>742</v>
      </c>
      <c r="K47" s="119" t="s">
        <v>203</v>
      </c>
    </row>
    <row r="48" spans="1:12" ht="10.9" customHeight="1">
      <c r="A48" s="76" t="s">
        <v>218</v>
      </c>
      <c r="B48" s="64">
        <v>1177</v>
      </c>
      <c r="C48" s="64">
        <v>1184</v>
      </c>
      <c r="D48" s="64">
        <v>125</v>
      </c>
      <c r="E48" s="64">
        <v>6</v>
      </c>
      <c r="F48" s="64">
        <v>321</v>
      </c>
      <c r="G48" s="64">
        <v>25</v>
      </c>
      <c r="H48" s="64">
        <v>5</v>
      </c>
      <c r="I48" s="64">
        <v>12</v>
      </c>
      <c r="J48" s="65">
        <v>690</v>
      </c>
      <c r="K48" s="5" t="s">
        <v>218</v>
      </c>
    </row>
    <row r="49" spans="1:12" ht="10.9" customHeight="1">
      <c r="B49" s="64"/>
      <c r="C49" s="64"/>
      <c r="D49" s="64"/>
      <c r="E49" s="64"/>
      <c r="F49" s="64"/>
      <c r="G49" s="64"/>
      <c r="H49" s="64"/>
      <c r="I49" s="64"/>
      <c r="J49" s="64"/>
      <c r="K49" s="14"/>
    </row>
    <row r="50" spans="1:12" ht="19.899999999999999" customHeight="1">
      <c r="A50" s="3"/>
      <c r="B50" s="185" t="s">
        <v>181</v>
      </c>
      <c r="C50" s="180"/>
      <c r="D50" s="180"/>
      <c r="E50" s="180"/>
      <c r="F50" s="180"/>
      <c r="G50" s="185" t="s">
        <v>181</v>
      </c>
      <c r="H50" s="180"/>
      <c r="I50" s="180"/>
      <c r="J50" s="180"/>
      <c r="K50" s="13"/>
    </row>
    <row r="51" spans="1:12" ht="10.9" customHeight="1">
      <c r="A51" s="17" t="s">
        <v>11</v>
      </c>
      <c r="B51" s="64">
        <v>125</v>
      </c>
      <c r="C51" s="64">
        <v>125</v>
      </c>
      <c r="D51" s="64">
        <v>4</v>
      </c>
      <c r="E51" s="63" t="s">
        <v>101</v>
      </c>
      <c r="F51" s="64">
        <v>10</v>
      </c>
      <c r="G51" s="63" t="s">
        <v>101</v>
      </c>
      <c r="H51" s="63" t="s">
        <v>101</v>
      </c>
      <c r="I51" s="63" t="s">
        <v>101</v>
      </c>
      <c r="J51" s="65">
        <v>111</v>
      </c>
      <c r="K51" s="14" t="s">
        <v>11</v>
      </c>
    </row>
    <row r="52" spans="1:12" ht="10.9" customHeight="1">
      <c r="A52" s="17" t="s">
        <v>12</v>
      </c>
      <c r="B52" s="64">
        <v>284</v>
      </c>
      <c r="C52" s="64">
        <v>284</v>
      </c>
      <c r="D52" s="64">
        <v>10</v>
      </c>
      <c r="E52" s="63" t="s">
        <v>101</v>
      </c>
      <c r="F52" s="64">
        <v>18</v>
      </c>
      <c r="G52" s="63">
        <v>1</v>
      </c>
      <c r="H52" s="63" t="s">
        <v>101</v>
      </c>
      <c r="I52" s="63" t="s">
        <v>101</v>
      </c>
      <c r="J52" s="65">
        <v>255</v>
      </c>
      <c r="K52" s="14" t="s">
        <v>12</v>
      </c>
    </row>
    <row r="53" spans="1:12" ht="10.9" customHeight="1">
      <c r="A53" s="17" t="s">
        <v>13</v>
      </c>
      <c r="B53" s="64">
        <v>465</v>
      </c>
      <c r="C53" s="64">
        <v>466</v>
      </c>
      <c r="D53" s="64">
        <v>29</v>
      </c>
      <c r="E53" s="63" t="s">
        <v>101</v>
      </c>
      <c r="F53" s="64">
        <v>27</v>
      </c>
      <c r="G53" s="64">
        <v>4</v>
      </c>
      <c r="H53" s="63" t="s">
        <v>101</v>
      </c>
      <c r="I53" s="63" t="s">
        <v>101</v>
      </c>
      <c r="J53" s="65">
        <v>406</v>
      </c>
      <c r="K53" s="14" t="s">
        <v>13</v>
      </c>
    </row>
    <row r="54" spans="1:12" ht="10.9" customHeight="1">
      <c r="A54" s="17" t="s">
        <v>15</v>
      </c>
      <c r="B54" s="64">
        <v>555</v>
      </c>
      <c r="C54" s="64">
        <v>556</v>
      </c>
      <c r="D54" s="64">
        <v>21</v>
      </c>
      <c r="E54" s="63" t="s">
        <v>101</v>
      </c>
      <c r="F54" s="64">
        <v>25</v>
      </c>
      <c r="G54" s="64">
        <v>9</v>
      </c>
      <c r="H54" s="63">
        <v>3</v>
      </c>
      <c r="I54" s="63" t="s">
        <v>101</v>
      </c>
      <c r="J54" s="65">
        <v>498</v>
      </c>
      <c r="K54" s="14" t="s">
        <v>15</v>
      </c>
    </row>
    <row r="55" spans="1:12" ht="10.9" customHeight="1">
      <c r="A55" s="17" t="s">
        <v>17</v>
      </c>
      <c r="B55" s="64">
        <v>505</v>
      </c>
      <c r="C55" s="64">
        <v>506</v>
      </c>
      <c r="D55" s="64">
        <v>17</v>
      </c>
      <c r="E55" s="63" t="s">
        <v>101</v>
      </c>
      <c r="F55" s="64">
        <v>25</v>
      </c>
      <c r="G55" s="64">
        <v>7</v>
      </c>
      <c r="H55" s="63">
        <v>3</v>
      </c>
      <c r="I55" s="63">
        <v>2</v>
      </c>
      <c r="J55" s="65">
        <v>452</v>
      </c>
      <c r="K55" s="14" t="s">
        <v>17</v>
      </c>
    </row>
    <row r="56" spans="1:12" ht="10.9" customHeight="1">
      <c r="A56" s="17" t="s">
        <v>16</v>
      </c>
      <c r="B56" s="64">
        <v>321</v>
      </c>
      <c r="C56" s="64">
        <v>324</v>
      </c>
      <c r="D56" s="64">
        <v>15</v>
      </c>
      <c r="E56" s="63" t="s">
        <v>101</v>
      </c>
      <c r="F56" s="64">
        <v>11</v>
      </c>
      <c r="G56" s="64">
        <v>11</v>
      </c>
      <c r="H56" s="63">
        <v>2</v>
      </c>
      <c r="I56" s="64">
        <v>3</v>
      </c>
      <c r="J56" s="65">
        <v>282</v>
      </c>
      <c r="K56" s="14" t="s">
        <v>16</v>
      </c>
    </row>
    <row r="57" spans="1:12" s="68" customFormat="1" ht="10.9" customHeight="1">
      <c r="A57" s="11" t="s">
        <v>215</v>
      </c>
      <c r="B57" s="67">
        <v>2255</v>
      </c>
      <c r="C57" s="67">
        <v>2261</v>
      </c>
      <c r="D57" s="67">
        <v>96</v>
      </c>
      <c r="E57" s="69" t="s">
        <v>101</v>
      </c>
      <c r="F57" s="67">
        <v>116</v>
      </c>
      <c r="G57" s="67">
        <v>32</v>
      </c>
      <c r="H57" s="67">
        <v>8</v>
      </c>
      <c r="I57" s="67">
        <v>5</v>
      </c>
      <c r="J57" s="66">
        <v>2004</v>
      </c>
      <c r="K57" s="15" t="s">
        <v>215</v>
      </c>
      <c r="L57" s="139"/>
    </row>
    <row r="58" spans="1:12" ht="10.9" customHeight="1">
      <c r="A58" s="130" t="s">
        <v>203</v>
      </c>
      <c r="B58" s="64">
        <v>1170</v>
      </c>
      <c r="C58" s="64">
        <v>1173</v>
      </c>
      <c r="D58" s="64">
        <v>63</v>
      </c>
      <c r="E58" s="63" t="s">
        <v>101</v>
      </c>
      <c r="F58" s="64">
        <v>64</v>
      </c>
      <c r="G58" s="64">
        <v>16</v>
      </c>
      <c r="H58" s="64">
        <v>5</v>
      </c>
      <c r="I58" s="64">
        <v>1</v>
      </c>
      <c r="J58" s="65">
        <v>1024</v>
      </c>
      <c r="K58" s="119" t="s">
        <v>203</v>
      </c>
    </row>
    <row r="59" spans="1:12" ht="10.9" customHeight="1">
      <c r="A59" s="76" t="s">
        <v>218</v>
      </c>
      <c r="B59" s="64">
        <v>1085</v>
      </c>
      <c r="C59" s="64">
        <v>1088</v>
      </c>
      <c r="D59" s="64">
        <v>33</v>
      </c>
      <c r="E59" s="63" t="s">
        <v>101</v>
      </c>
      <c r="F59" s="64">
        <v>52</v>
      </c>
      <c r="G59" s="64">
        <v>16</v>
      </c>
      <c r="H59" s="63">
        <v>3</v>
      </c>
      <c r="I59" s="64">
        <v>4</v>
      </c>
      <c r="J59" s="65">
        <v>980</v>
      </c>
      <c r="K59" s="5" t="s">
        <v>218</v>
      </c>
    </row>
    <row r="60" spans="1:12" ht="10.9" customHeight="1">
      <c r="A60" s="12" t="s">
        <v>29</v>
      </c>
      <c r="B60" s="64"/>
      <c r="C60" s="64"/>
      <c r="D60" s="64"/>
      <c r="F60" s="64"/>
      <c r="G60" s="64"/>
      <c r="H60" s="64"/>
      <c r="I60" s="64"/>
      <c r="J60" s="64"/>
    </row>
    <row r="61" spans="1:12" ht="10.9" customHeight="1">
      <c r="A61" s="12" t="s">
        <v>169</v>
      </c>
    </row>
    <row r="62" spans="1:12" ht="10.15" customHeight="1">
      <c r="A62" s="12" t="s">
        <v>174</v>
      </c>
    </row>
    <row r="63" spans="1:12" ht="19.149999999999999" customHeight="1">
      <c r="A63" s="168" t="s">
        <v>220</v>
      </c>
      <c r="B63" s="168"/>
      <c r="C63" s="168"/>
      <c r="D63" s="168"/>
      <c r="E63" s="168"/>
      <c r="F63" s="168"/>
      <c r="G63" s="134"/>
      <c r="H63" s="134"/>
      <c r="I63" s="134"/>
    </row>
  </sheetData>
  <mergeCells count="18">
    <mergeCell ref="K3:K4"/>
    <mergeCell ref="A1:F1"/>
    <mergeCell ref="B6:F6"/>
    <mergeCell ref="G6:J6"/>
    <mergeCell ref="C3:C4"/>
    <mergeCell ref="D3:F3"/>
    <mergeCell ref="G3:J3"/>
    <mergeCell ref="A3:A4"/>
    <mergeCell ref="B3:B4"/>
    <mergeCell ref="B17:F17"/>
    <mergeCell ref="G17:J17"/>
    <mergeCell ref="B28:F28"/>
    <mergeCell ref="G28:J28"/>
    <mergeCell ref="A63:F63"/>
    <mergeCell ref="B39:F39"/>
    <mergeCell ref="G39:J39"/>
    <mergeCell ref="B50:F50"/>
    <mergeCell ref="G50:J50"/>
  </mergeCells>
  <phoneticPr fontId="1" type="noConversion"/>
  <hyperlinks>
    <hyperlink ref="A1:F1" location="Inhaltsverzeichnis!A31" display="Inhaltsverzeichnis!A31" xr:uid="{00000000-0004-0000-0800-000000000000}"/>
  </hyperlinks>
  <pageMargins left="0.59055118110236227" right="0.59055118110236227" top="0.78740157480314965" bottom="0.59055118110236227" header="0.31496062992125984" footer="0.23622047244094491"/>
  <pageSetup paperSize="9" firstPageNumber="12" pageOrder="overThenDown" orientation="portrait" useFirstPageNumber="1" r:id="rId1"/>
  <headerFooter alignWithMargins="0">
    <oddHeader>&amp;C&amp;"Arial,Standard"&amp;8– &amp;P –</oddHeader>
    <oddFooter>&amp;C&amp;"Arial,Standard"&amp;7&amp;K000000 Amt für Statistik Berlin-Brandenburg — SB K V 10 - j / 21 –  Brandenburg  &amp;G</oddFooter>
  </headerFooter>
  <colBreaks count="1" manualBreakCount="1">
    <brk id="6" max="1048575" man="1"/>
  </col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4</vt:i4>
      </vt:variant>
    </vt:vector>
  </HeadingPairs>
  <TitlesOfParts>
    <vt:vector size="25" baseType="lpstr">
      <vt:lpstr>Titel</vt:lpstr>
      <vt:lpstr>Impressum</vt:lpstr>
      <vt:lpstr>Inhaltsverzeichnis</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U4</vt:lpstr>
      <vt:lpstr>'U4'!Druckbereich</vt:lpstr>
      <vt:lpstr>'Tab12'!Drucktitel</vt:lpstr>
      <vt:lpstr>'Tab13'!Drucktitel</vt:lpstr>
      <vt:lpstr>'Tab9'!Drucktitel</vt:lpstr>
    </vt:vector>
  </TitlesOfParts>
  <Company>Amt für Statistik Berlin-Brandenburg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Jugendhilfe im Land Brandenburg 2021 Gefährdungseinschätzungen nach § 8a SGB VIII</dc:title>
  <dc:subject>Gefährdungseinschätzungen nach § 8a SGB VIII</dc:subject>
  <dc:creator>Amt für Statistik Berlin-Brandenburg</dc:creator>
  <cp:keywords>Gefährdungseinschätzungen, akute Kindeswohlgefährdung, latente Kindeswohlgefährdung,</cp:keywords>
  <cp:lastModifiedBy>Kusche, Annett</cp:lastModifiedBy>
  <cp:lastPrinted>2022-07-06T10:17:52Z</cp:lastPrinted>
  <dcterms:created xsi:type="dcterms:W3CDTF">2013-06-24T07:52:18Z</dcterms:created>
  <dcterms:modified xsi:type="dcterms:W3CDTF">2022-07-19T04:36:28Z</dcterms:modified>
  <cp:category>Statistischer Bericht K V 10 - j/21</cp:category>
</cp:coreProperties>
</file>